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55" lockStructure="1"/>
  <bookViews>
    <workbookView xWindow="480" yWindow="585" windowWidth="25440" windowHeight="11850"/>
  </bookViews>
  <sheets>
    <sheet name="שילוח בינלאומי ארה&quot;ב" sheetId="1" r:id="rId1"/>
    <sheet name="שילוח בינלאומי אירופה" sheetId="11" r:id="rId2"/>
    <sheet name="עמילות מכס" sheetId="2" r:id="rId3"/>
    <sheet name="הובלה יבשתית, מיוחדת, סבלות" sheetId="3" r:id="rId4"/>
    <sheet name="גיליון1" sheetId="4" state="hidden" r:id="rId5"/>
    <sheet name="גיליון2" sheetId="5" state="hidden" r:id="rId6"/>
    <sheet name="גיליון3" sheetId="6" state="hidden" r:id="rId7"/>
    <sheet name="מימון בניים וביטוח ימי" sheetId="7" r:id="rId8"/>
    <sheet name="סך ההצעה הכספית" sheetId="12" r:id="rId9"/>
  </sheets>
  <definedNames>
    <definedName name="_xlnm.Print_Area" localSheetId="3">'הובלה יבשתית, מיוחדת, סבלות'!$A$2:$G$47</definedName>
    <definedName name="_xlnm.Print_Area" localSheetId="7">'מימון בניים וביטוח ימי'!$B$2:$I$51</definedName>
    <definedName name="_xlnm.Print_Area" localSheetId="8">'סך ההצעה הכספית'!$A$2:$D$20</definedName>
    <definedName name="_xlnm.Print_Area" localSheetId="2">'עמילות מכס'!$B$2:$G$35</definedName>
    <definedName name="_xlnm.Print_Area" localSheetId="1">'שילוח בינלאומי אירופה'!$B$2:$K$58</definedName>
    <definedName name="_xlnm.Print_Area" localSheetId="0">'שילוח בינלאומי ארה"ב'!$B$2:$I$42</definedName>
  </definedNames>
  <calcPr calcId="145621"/>
</workbook>
</file>

<file path=xl/calcChain.xml><?xml version="1.0" encoding="utf-8"?>
<calcChain xmlns="http://schemas.openxmlformats.org/spreadsheetml/2006/main">
  <c r="D34" i="7" l="1"/>
  <c r="D14" i="12" s="1"/>
  <c r="I15" i="11" l="1"/>
  <c r="I14" i="11"/>
  <c r="I13" i="11"/>
  <c r="I12" i="11"/>
  <c r="I11" i="11"/>
  <c r="I10" i="11"/>
  <c r="E15" i="11"/>
  <c r="E14" i="11"/>
  <c r="E13" i="11"/>
  <c r="E12" i="11"/>
  <c r="E11" i="11"/>
  <c r="E10" i="11"/>
  <c r="J14" i="11" l="1"/>
  <c r="J13" i="11"/>
  <c r="J12" i="11"/>
  <c r="J11" i="11"/>
  <c r="J10" i="11"/>
  <c r="J15" i="11"/>
  <c r="F15" i="11"/>
  <c r="F14" i="11"/>
  <c r="F13" i="11"/>
  <c r="F12" i="11"/>
  <c r="F11" i="11"/>
  <c r="F35" i="3" l="1"/>
  <c r="F34" i="3"/>
  <c r="F36" i="3" l="1"/>
  <c r="F37" i="3" s="1"/>
  <c r="D12" i="12" s="1"/>
  <c r="F11" i="2"/>
  <c r="F12" i="2"/>
  <c r="F13" i="2"/>
  <c r="F14" i="2"/>
  <c r="F15" i="2"/>
  <c r="F16" i="2"/>
  <c r="F17" i="2"/>
  <c r="F10" i="2"/>
  <c r="F10" i="11" l="1"/>
  <c r="F34" i="1" l="1"/>
  <c r="C34" i="1"/>
  <c r="H33" i="1"/>
  <c r="E33" i="1"/>
  <c r="I33" i="1" s="1"/>
  <c r="H32" i="1"/>
  <c r="E32" i="1"/>
  <c r="H31" i="1"/>
  <c r="E31" i="1"/>
  <c r="H30" i="1"/>
  <c r="E30" i="1"/>
  <c r="H29" i="1"/>
  <c r="E29" i="1"/>
  <c r="H28" i="1"/>
  <c r="E28" i="1"/>
  <c r="E10" i="1"/>
  <c r="E11" i="1"/>
  <c r="E12" i="1"/>
  <c r="E13" i="1"/>
  <c r="E14" i="1"/>
  <c r="E9" i="1"/>
  <c r="I28" i="1" l="1"/>
  <c r="I32" i="1"/>
  <c r="I29" i="1"/>
  <c r="I30" i="1"/>
  <c r="I31" i="1"/>
  <c r="H34" i="1"/>
  <c r="E34" i="1"/>
  <c r="G11" i="2"/>
  <c r="G12" i="2"/>
  <c r="G13" i="2"/>
  <c r="G14" i="2"/>
  <c r="G15" i="2"/>
  <c r="G16" i="2"/>
  <c r="G17" i="2"/>
  <c r="G10" i="2"/>
  <c r="I34" i="1" l="1"/>
  <c r="D6" i="12" s="1"/>
  <c r="I40" i="11" l="1"/>
  <c r="J40" i="11" s="1"/>
  <c r="I39" i="11"/>
  <c r="J39" i="11" s="1"/>
  <c r="I38" i="11"/>
  <c r="J38" i="11" s="1"/>
  <c r="I37" i="11"/>
  <c r="J37" i="11" s="1"/>
  <c r="I36" i="11"/>
  <c r="J36" i="11" s="1"/>
  <c r="C15" i="1" l="1"/>
  <c r="G41" i="11" l="1"/>
  <c r="C41" i="11"/>
  <c r="E40" i="11"/>
  <c r="F40" i="11" s="1"/>
  <c r="E39" i="11"/>
  <c r="F39" i="11" s="1"/>
  <c r="E38" i="11"/>
  <c r="F38" i="11" s="1"/>
  <c r="E37" i="11"/>
  <c r="F37" i="11" s="1"/>
  <c r="E36" i="11"/>
  <c r="F36" i="11" s="1"/>
  <c r="G16" i="11"/>
  <c r="C16" i="11"/>
  <c r="K39" i="11" l="1"/>
  <c r="K38" i="11"/>
  <c r="K13" i="11"/>
  <c r="K12" i="11"/>
  <c r="K10" i="11"/>
  <c r="K15" i="11"/>
  <c r="J41" i="11"/>
  <c r="K14" i="11"/>
  <c r="K11" i="11"/>
  <c r="F41" i="11"/>
  <c r="K37" i="11"/>
  <c r="K40" i="11"/>
  <c r="K36" i="11"/>
  <c r="F19" i="2"/>
  <c r="K41" i="11" l="1"/>
  <c r="D8" i="12" s="1"/>
  <c r="K16" i="11"/>
  <c r="E12" i="7"/>
  <c r="E11" i="7"/>
  <c r="D7" i="12" l="1"/>
  <c r="F23" i="3"/>
  <c r="F24" i="3" s="1"/>
  <c r="F25" i="3" s="1"/>
  <c r="D11" i="12" s="1"/>
  <c r="F10" i="3"/>
  <c r="F11" i="3"/>
  <c r="F12" i="3"/>
  <c r="F13" i="3"/>
  <c r="F14" i="3"/>
  <c r="F15" i="3"/>
  <c r="F16" i="3"/>
  <c r="F9" i="3"/>
  <c r="G20" i="2" l="1"/>
  <c r="F17" i="3"/>
  <c r="F18" i="3" s="1"/>
  <c r="D10" i="12" s="1"/>
  <c r="E13" i="7"/>
  <c r="D9" i="12" l="1"/>
  <c r="E14" i="7"/>
  <c r="H10" i="1"/>
  <c r="H11" i="1"/>
  <c r="H12" i="1"/>
  <c r="H13" i="1"/>
  <c r="H14" i="1"/>
  <c r="H9" i="1"/>
  <c r="D13" i="12" l="1"/>
  <c r="I14" i="1"/>
  <c r="I13" i="1"/>
  <c r="I12" i="1"/>
  <c r="I11" i="1"/>
  <c r="I10" i="1"/>
  <c r="H15" i="1"/>
  <c r="I9" i="1"/>
  <c r="E15" i="1"/>
  <c r="D24" i="3"/>
  <c r="I15" i="1" l="1"/>
  <c r="E43" i="7" s="1"/>
  <c r="D17" i="3"/>
  <c r="D5" i="12" l="1"/>
  <c r="D15" i="12" s="1"/>
  <c r="C11" i="6"/>
  <c r="B11" i="6"/>
  <c r="F11" i="5"/>
  <c r="B11" i="5"/>
  <c r="G16" i="4" l="1"/>
  <c r="B16" i="4"/>
  <c r="F15" i="1" l="1"/>
</calcChain>
</file>

<file path=xl/sharedStrings.xml><?xml version="1.0" encoding="utf-8"?>
<sst xmlns="http://schemas.openxmlformats.org/spreadsheetml/2006/main" count="297" uniqueCount="200">
  <si>
    <t>מס' עמודה</t>
  </si>
  <si>
    <t>נמל מוצא</t>
  </si>
  <si>
    <t>BOSTON</t>
  </si>
  <si>
    <t>LOS ANGELES</t>
  </si>
  <si>
    <t>SAN FRANCISCO</t>
  </si>
  <si>
    <t>משקל ק"ג (אומדן)</t>
  </si>
  <si>
    <t>סה"כ מחיר למשקל מינימום ($)</t>
  </si>
  <si>
    <t>הובלה יבשתית בתוך ארה"ב</t>
  </si>
  <si>
    <t>כמות משלוחים</t>
  </si>
  <si>
    <t>סה"כ הוצאות נילוות ($)</t>
  </si>
  <si>
    <t>שילוח בינלאומי: הובלה אווירית מארה"ב</t>
  </si>
  <si>
    <t>שילוח בינלאומי: הובלה אווירית ממערב אירופה</t>
  </si>
  <si>
    <t>LONDON</t>
  </si>
  <si>
    <t>PARIS</t>
  </si>
  <si>
    <t>FRANKFURT</t>
  </si>
  <si>
    <t>ZURICH</t>
  </si>
  <si>
    <t>BRISTOL</t>
  </si>
  <si>
    <t>BELFAST</t>
  </si>
  <si>
    <t>הובלה יבשתית בתוך אירופה</t>
  </si>
  <si>
    <t>ENGLAND</t>
  </si>
  <si>
    <t>GERMANY</t>
  </si>
  <si>
    <t>FRANCE</t>
  </si>
  <si>
    <t>SWITZERLAND</t>
  </si>
  <si>
    <t>HOLLAND</t>
  </si>
  <si>
    <t>IRELAND</t>
  </si>
  <si>
    <t>הערות:</t>
  </si>
  <si>
    <t>מחיר לטיפול באישורים ממוסדות ממשלתיים (משרד הבריאות, משרד החקלאות, משרד התקשורת ועוד)</t>
  </si>
  <si>
    <t>דמי טיפול בתפ"ג (תביעות, פקדונות, גרעונות)</t>
  </si>
  <si>
    <t>סה"כ</t>
  </si>
  <si>
    <t>כמות משלוחים מחיר מינימום</t>
  </si>
  <si>
    <t>מחיר לק"ג עבור ספק מוכר</t>
  </si>
  <si>
    <t>מחיר לק"ג עבור ספק לא מוכר</t>
  </si>
  <si>
    <t>הובלה בתוך מדינה</t>
  </si>
  <si>
    <t>שרות בארץ</t>
  </si>
  <si>
    <t>דמי פיצול מטענים ב- Assembly</t>
  </si>
  <si>
    <t>סה"כ כולל ($)</t>
  </si>
  <si>
    <t>כמות משלוחים במחיר מינימום</t>
  </si>
  <si>
    <t>הובלה יבשתית בארץ</t>
  </si>
  <si>
    <t>20-49.99</t>
  </si>
  <si>
    <t>50-69.99</t>
  </si>
  <si>
    <t>70-99.99</t>
  </si>
  <si>
    <t>100-149.99</t>
  </si>
  <si>
    <t>150-249.99</t>
  </si>
  <si>
    <t>250-349.99</t>
  </si>
  <si>
    <t>350-500</t>
  </si>
  <si>
    <t>הובלה מיוחדת</t>
  </si>
  <si>
    <t>סוג ההובלה</t>
  </si>
  <si>
    <t>מונית מיוחדת</t>
  </si>
  <si>
    <t>הוצאות נילווות לשילוח באירופה</t>
  </si>
  <si>
    <t>סה"כ כל ההוצאות הקבועות הנילוות לפי משקל ($)</t>
  </si>
  <si>
    <t>מדינה</t>
  </si>
  <si>
    <t>משקל (ק"ג)</t>
  </si>
  <si>
    <t>HAMBURG</t>
  </si>
  <si>
    <t>AMSTERDAM</t>
  </si>
  <si>
    <t>CHICAGO</t>
  </si>
  <si>
    <t xml:space="preserve">מחיר מינימום למשלוח </t>
  </si>
  <si>
    <t>סה"כ מחיר למשקל מינימום (במטבע המדינה)</t>
  </si>
  <si>
    <t>סה"כ מחיר לסה"כ משקל (במטבע המדינה)</t>
  </si>
  <si>
    <t>סה"כ כולל במטבע המדינה</t>
  </si>
  <si>
    <t>סה"כ מחיר מתורגם ל- $</t>
  </si>
  <si>
    <t>סה"כ כולל ב- $</t>
  </si>
  <si>
    <t>הכמויות המופיעות בטבלאות הינן אומדן בלבד. אין התחייבות שהכמויות האלו יהיו גם בעתיד. נשתמש בכמויות אלו לצורכי השוואה בלבד.</t>
  </si>
  <si>
    <t>מחיר לק"ג במטבע המדינה</t>
  </si>
  <si>
    <t>סה"כ מחיר לסה"כ משקל במטבע המדינה</t>
  </si>
  <si>
    <t>סה"כ מחיר לסה"כ משקל ב- $</t>
  </si>
  <si>
    <t>מחיר מינימום למשלוח במטבע המדינה</t>
  </si>
  <si>
    <t>סה"כ מחיר מינימום במטבע המדינה</t>
  </si>
  <si>
    <t>סה"כ כל ההוצאות הקבועות הנילוות לפי משקל (במטבע המדינה)</t>
  </si>
  <si>
    <t>כל ההוצאות הקבועות הנילוות לפי משקל (במטבע המדינה)</t>
  </si>
  <si>
    <t>סה"כ הוצאות נילוות קבועות ($)</t>
  </si>
  <si>
    <t>סה"כ ההוצאות הנילוות הקבועות (במטבע המדינה)</t>
  </si>
  <si>
    <r>
      <t xml:space="preserve">כל ההוצאות הנילוות </t>
    </r>
    <r>
      <rPr>
        <b/>
        <sz val="14"/>
        <color theme="1"/>
        <rFont val="Calibri"/>
        <family val="2"/>
        <scheme val="minor"/>
      </rPr>
      <t>הקבועות</t>
    </r>
    <r>
      <rPr>
        <sz val="14"/>
        <color theme="1"/>
        <rFont val="Calibri"/>
        <family val="2"/>
        <charset val="177"/>
        <scheme val="minor"/>
      </rPr>
      <t xml:space="preserve"> למשלוח (במטבע המדינה)</t>
    </r>
  </si>
  <si>
    <t>הערות כלליות</t>
  </si>
  <si>
    <t>יחס נפח/משקל בחיוב עבור הובלה אווירית 1:6</t>
  </si>
  <si>
    <t>המחירים יהיו תקפים עבור מידות סטנדרטיות של משלוחים: אורך 3.0 מטר, רוחב 2.0 מטר, גובה 1.60 מטר</t>
  </si>
  <si>
    <t>ההצעה אינה מתייחסת למשלוחים במידות חריגות או לחומרים מסוכנים</t>
  </si>
  <si>
    <t>שילוח בינלאומי: הובלה אווירית מאירופה</t>
  </si>
  <si>
    <t>תנאי המכר בהובלה אווירית הינם FCA</t>
  </si>
  <si>
    <t>ההצעות להובלה אווירית תתבססנה על טיסות ישירות מנמל המוצא אל נמל תעופה בן גוריון.</t>
  </si>
  <si>
    <t>סה"כ בש"ח</t>
  </si>
  <si>
    <t>החיוב בפועל יהיה בש"ח</t>
  </si>
  <si>
    <t>שיטת ריבית: ריבית רגילה, תקופת ריבית: חודשית</t>
  </si>
  <si>
    <t>יש לציין את % הריבית בסימן חיובי אם היא מעל ריבית הפריים ובסימן שלילי אם היא מתחת לריבית הפריים.</t>
  </si>
  <si>
    <t>חלק ב'</t>
  </si>
  <si>
    <t>חלק ג'</t>
  </si>
  <si>
    <t>חלק ד'</t>
  </si>
  <si>
    <t>המחיר ב- $ הינו לצורך השוואה בלבד. התשלום יבוצע בש"ח צמוד לשער יציג של מטבע ההצעה</t>
  </si>
  <si>
    <r>
      <t xml:space="preserve">מימון בניים </t>
    </r>
    <r>
      <rPr>
        <b/>
        <u/>
        <sz val="14"/>
        <color theme="1"/>
        <rFont val="Calibri"/>
        <family val="2"/>
        <scheme val="minor"/>
      </rPr>
      <t>( לצורך העברת תשלומי מיסים בלבד)</t>
    </r>
  </si>
  <si>
    <t>ריבית פריים</t>
  </si>
  <si>
    <t>תקופת הריבית</t>
  </si>
  <si>
    <t>סוג ריבית</t>
  </si>
  <si>
    <t>רגילה</t>
  </si>
  <si>
    <t xml:space="preserve">חריגה </t>
  </si>
  <si>
    <t>שער $</t>
  </si>
  <si>
    <t>אומדן כמות משלוחים בשנה</t>
  </si>
  <si>
    <t>אומדן כמות השחרורים - ביחידות</t>
  </si>
  <si>
    <t>0-19.99</t>
  </si>
  <si>
    <t>משקל בק"ג בטווחים</t>
  </si>
  <si>
    <t>מחיר הובלה מיוחדת למשלוח בודד בש"ח</t>
  </si>
  <si>
    <t>סה"כ תשלום הריבית לחודש בש"ח</t>
  </si>
  <si>
    <t>אומדן סכום החוב הממוצע שעבורו נדרש לשלם ריבית (₪)</t>
  </si>
  <si>
    <t>1 GBP =</t>
  </si>
  <si>
    <t>1 Euro =</t>
  </si>
  <si>
    <t>1 Fr. =</t>
  </si>
  <si>
    <t>מס"ד</t>
  </si>
  <si>
    <t>מחיר בדולר ליחידה</t>
  </si>
  <si>
    <t>1 $ =</t>
  </si>
  <si>
    <t>סה"כ היקף כספי</t>
  </si>
  <si>
    <t>סה"כ ב- ₪</t>
  </si>
  <si>
    <t>הסעיף</t>
  </si>
  <si>
    <t>שרותי עמילות מכס</t>
  </si>
  <si>
    <t>מימון בניים</t>
  </si>
  <si>
    <t>NEW YORK CITY/NEW JERSEY</t>
  </si>
  <si>
    <t>HOUSTON</t>
  </si>
  <si>
    <t xml:space="preserve">המחיר ב- $ הינו לצורך השוואה בלבד. התשלום יבוצע בש"ח צמוד לשער העברות המחאות  של בנק הפועלים </t>
  </si>
  <si>
    <t>יחס נפח/משקל: 1:6</t>
  </si>
  <si>
    <t>למעט היטל דלק</t>
  </si>
  <si>
    <t>יחס נפח/משקל: 1:3</t>
  </si>
  <si>
    <t>MUNICH</t>
  </si>
  <si>
    <t xml:space="preserve">אחוז הריבית השנתית מעל/מתחת לריבית הפריים (1.60%) </t>
  </si>
  <si>
    <t>ריבית הפריים לחודש מאי 2021 (לצורך השוואה בלבד) היא: 1.60% על בסיס שנתי</t>
  </si>
  <si>
    <t>דמי טיפול בדואר חבילות</t>
  </si>
  <si>
    <t>מחיר לטיפול במכון התקנים או פטור מתקן (ממשרד הכלכלה)</t>
  </si>
  <si>
    <t>מחיר למסירה ישירה/ליווי נוסע (בכל שעה ביממה)</t>
  </si>
  <si>
    <t>דמי טיפול בבדיקה פיזית (השגחה בזמן הבדיקה)</t>
  </si>
  <si>
    <t xml:space="preserve">סבלות </t>
  </si>
  <si>
    <t>עובד - חצי יום עבודה (עד 4 ש"ע)</t>
  </si>
  <si>
    <t>עובד - יום עבודה מלא (עד 8 ש"ע)</t>
  </si>
  <si>
    <t>ריבית חריגה זו הריבית מעבר למסגרת אשראי הנדרש 700,000₪)</t>
  </si>
  <si>
    <t>ההובלה היבשתית תייצג את ההובלה משער המפעל/מחסן הספק בכל רחבי ארה"ב (ללא ציון מיקוד) אל נמל התעופה הקרוב ביותר</t>
  </si>
  <si>
    <t xml:space="preserve">התשלום יבוצע בש"ח צמוד לשער העברות המחאות  של בנק הפועלים </t>
  </si>
  <si>
    <t>שערי המרה לתאריך 07/10/2021</t>
  </si>
  <si>
    <t>סבלות</t>
  </si>
  <si>
    <t>ההובלה היבשתית תייצג את ההובלה משער המפעל/מחסן  הספק בבמדינות אירופה המצויינות (ללא ציון מיקוד) אל נמל התעופה הקרוב ביותר</t>
  </si>
  <si>
    <t>המחירים שיוצעו לא יכללו היטל דלק של חברות התעופה. היטל הדלק יחויב בהתאם לפרסומים של חברות התעופה</t>
  </si>
  <si>
    <t>מחיר טיפול בתיק עמילות מכס (משלוח בודד או Assembly)</t>
  </si>
  <si>
    <r>
      <t xml:space="preserve">מכרז פומבי מס' הס' 13/2021 
למתן שרותי עמילות מכס ושילוח בינלאומי עבור אוניברסיטת ת"א 
</t>
    </r>
    <r>
      <rPr>
        <b/>
        <u/>
        <sz val="14"/>
        <color theme="1"/>
        <rFont val="Calibri"/>
        <family val="2"/>
        <scheme val="minor"/>
      </rPr>
      <t xml:space="preserve">נספח ב'-1 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u/>
        <sz val="14"/>
        <color theme="1"/>
        <rFont val="Calibri"/>
        <family val="2"/>
        <scheme val="minor"/>
      </rPr>
      <t>טופס ההצעה הכספית</t>
    </r>
  </si>
  <si>
    <r>
      <t xml:space="preserve">מכרז פומבי מס' הס' 13/2021 
למתן שרותי עמילות מכס ושילוח בינלאומי עבור אוניברסיטת ת"א 
</t>
    </r>
    <r>
      <rPr>
        <b/>
        <u/>
        <sz val="14"/>
        <color theme="1"/>
        <rFont val="Calibri"/>
        <family val="2"/>
        <scheme val="minor"/>
      </rPr>
      <t>נספח ב'-1</t>
    </r>
    <r>
      <rPr>
        <b/>
        <sz val="14"/>
        <color theme="1"/>
        <rFont val="Calibri"/>
        <family val="2"/>
        <scheme val="minor"/>
      </rPr>
      <t xml:space="preserve"> 
</t>
    </r>
    <r>
      <rPr>
        <b/>
        <u/>
        <sz val="14"/>
        <color theme="1"/>
        <rFont val="Calibri"/>
        <family val="2"/>
        <scheme val="minor"/>
      </rPr>
      <t>טופס ההצעה הכספית</t>
    </r>
  </si>
  <si>
    <r>
      <t xml:space="preserve">המחירים יהיו </t>
    </r>
    <r>
      <rPr>
        <b/>
        <u/>
        <sz val="12"/>
        <color theme="1"/>
        <rFont val="Calibri"/>
        <family val="2"/>
        <charset val="177"/>
        <scheme val="minor"/>
      </rPr>
      <t>ALL IN</t>
    </r>
    <r>
      <rPr>
        <sz val="12"/>
        <color theme="1"/>
        <rFont val="Calibri"/>
        <family val="2"/>
        <charset val="177"/>
        <scheme val="minor"/>
      </rPr>
      <t xml:space="preserve"> ויכללו את כל ההוצאות (דמי ביטחון, דמי טיפול, שער עולמי, דמי תשומות, שידור מניפסט, פקודת מסירה, דמי יאט"א, צפיפות ועוד) למעט היטל דלק</t>
    </r>
  </si>
  <si>
    <t>תאריך:</t>
  </si>
  <si>
    <t>שם המציע + חתימה + חותמת:</t>
  </si>
  <si>
    <t>חלק א' 1 - שילוח בינלאומי ארה"ב</t>
  </si>
  <si>
    <r>
      <t xml:space="preserve">מכרז פומבי מס' הס' 13/2021 
למתן שרותי עמילות מכס ושילוח בינלאומי עבור אוניברסיטת ת"א 
</t>
    </r>
    <r>
      <rPr>
        <b/>
        <u/>
        <sz val="14"/>
        <color theme="1"/>
        <rFont val="Calibri"/>
        <family val="2"/>
        <scheme val="minor"/>
      </rPr>
      <t xml:space="preserve">נספח ב'-1 </t>
    </r>
    <r>
      <rPr>
        <b/>
        <sz val="14"/>
        <color theme="1"/>
        <rFont val="Calibri"/>
        <family val="2"/>
        <scheme val="minor"/>
      </rPr>
      <t xml:space="preserve">
טופס ההצעה הכספית</t>
    </r>
  </si>
  <si>
    <t>חלק א' 2 - שילוח בינלאומי אירופה</t>
  </si>
  <si>
    <r>
      <t xml:space="preserve">המחירים יהיו </t>
    </r>
    <r>
      <rPr>
        <b/>
        <u/>
        <sz val="12"/>
        <color theme="1"/>
        <rFont val="Calibri"/>
        <family val="2"/>
        <charset val="177"/>
        <scheme val="minor"/>
      </rPr>
      <t>ALL IN</t>
    </r>
    <r>
      <rPr>
        <sz val="12"/>
        <color theme="1"/>
        <rFont val="Calibri"/>
        <family val="2"/>
        <charset val="177"/>
        <scheme val="minor"/>
      </rPr>
      <t xml:space="preserve"> ויכללו את כל ההוצאות (דמי ביטחון, דמי טיפול, שער עולמי,  דמי תשומות, שידור מניפסט, פקודת מסירה, דמי יאט"א, צפיפות) </t>
    </r>
  </si>
  <si>
    <t>סיכום הטבלאות של ההצעה הכספית</t>
  </si>
  <si>
    <r>
      <t xml:space="preserve">אומדן משקל המשלוחים בק"ג בשנה
</t>
    </r>
    <r>
      <rPr>
        <b/>
        <sz val="12"/>
        <color theme="1"/>
        <rFont val="Calibri"/>
        <family val="2"/>
        <scheme val="minor"/>
      </rPr>
      <t>A</t>
    </r>
  </si>
  <si>
    <r>
      <t xml:space="preserve">מחיר לק"ג אחד  ($US)
</t>
    </r>
    <r>
      <rPr>
        <b/>
        <sz val="12"/>
        <color theme="1"/>
        <rFont val="Calibri"/>
        <family val="2"/>
        <scheme val="minor"/>
      </rPr>
      <t>B</t>
    </r>
  </si>
  <si>
    <r>
      <t xml:space="preserve">סך ההיקף כספי לשנה לסה"כ משקל ($US)
</t>
    </r>
    <r>
      <rPr>
        <b/>
        <sz val="12"/>
        <color theme="1"/>
        <rFont val="Calibri"/>
        <family val="2"/>
        <scheme val="minor"/>
      </rPr>
      <t>C=A*B</t>
    </r>
  </si>
  <si>
    <r>
      <t xml:space="preserve">אומדן כמות המשלוחים במחיר מינימום בשנה
</t>
    </r>
    <r>
      <rPr>
        <b/>
        <sz val="12"/>
        <color theme="1"/>
        <rFont val="Calibri"/>
        <family val="2"/>
        <scheme val="minor"/>
      </rPr>
      <t>D</t>
    </r>
  </si>
  <si>
    <r>
      <t xml:space="preserve">מחיר מינימום למשלוח אחד ($US)
</t>
    </r>
    <r>
      <rPr>
        <b/>
        <sz val="12"/>
        <color theme="1"/>
        <rFont val="Calibri"/>
        <family val="2"/>
        <scheme val="minor"/>
      </rPr>
      <t>E</t>
    </r>
  </si>
  <si>
    <r>
      <t xml:space="preserve">סך ההיקף הכספי לשנה לסה"כ משלוחים במחיר מינימום ($US)
</t>
    </r>
    <r>
      <rPr>
        <b/>
        <sz val="12"/>
        <color theme="1"/>
        <rFont val="Calibri"/>
        <family val="2"/>
        <scheme val="minor"/>
      </rPr>
      <t>F=E*D</t>
    </r>
  </si>
  <si>
    <r>
      <t xml:space="preserve">סה"כ כולל ($US)
</t>
    </r>
    <r>
      <rPr>
        <b/>
        <sz val="12"/>
        <color theme="1"/>
        <rFont val="Calibri"/>
        <family val="2"/>
        <scheme val="minor"/>
      </rPr>
      <t>G = F+C</t>
    </r>
  </si>
  <si>
    <r>
      <t xml:space="preserve">אומדן סך משקל המשלוחים בק"ג בשנה
</t>
    </r>
    <r>
      <rPr>
        <b/>
        <sz val="12"/>
        <color theme="1"/>
        <rFont val="Calibri"/>
        <family val="2"/>
        <scheme val="minor"/>
      </rPr>
      <t>A</t>
    </r>
  </si>
  <si>
    <r>
      <t xml:space="preserve">מחיר לק"ג אחד (במטבע המדינה)
</t>
    </r>
    <r>
      <rPr>
        <b/>
        <sz val="12"/>
        <color theme="1"/>
        <rFont val="Calibri"/>
        <family val="2"/>
        <scheme val="minor"/>
      </rPr>
      <t>B</t>
    </r>
  </si>
  <si>
    <r>
      <t xml:space="preserve">סה"כ ההיקף הכספי לשנה לסה"כ משקל (במטבע המדינה)
</t>
    </r>
    <r>
      <rPr>
        <b/>
        <sz val="12"/>
        <color theme="1"/>
        <rFont val="Calibri"/>
        <family val="2"/>
        <scheme val="minor"/>
      </rPr>
      <t>C=A*B</t>
    </r>
  </si>
  <si>
    <t>אירופה: 40% במחיר לפי משקל, 60% במחיר מינימום</t>
  </si>
  <si>
    <r>
      <t xml:space="preserve">סה"כ ההיקף הכספי לשנה לסה"כ משקל (במטבע המדינה)
</t>
    </r>
    <r>
      <rPr>
        <b/>
        <sz val="12"/>
        <color theme="1"/>
        <rFont val="Calibri"/>
        <family val="2"/>
        <scheme val="minor"/>
      </rPr>
      <t>C=A*B*0.4</t>
    </r>
  </si>
  <si>
    <r>
      <t xml:space="preserve">סה"כ ההיקף הכספי לשנה לסה"כ משקל (בדולרים $US)
</t>
    </r>
    <r>
      <rPr>
        <b/>
        <sz val="12"/>
        <color theme="1"/>
        <rFont val="Calibri"/>
        <family val="2"/>
        <scheme val="minor"/>
      </rPr>
      <t>C (US$)</t>
    </r>
  </si>
  <si>
    <r>
      <t xml:space="preserve">מחיר מינימום למשלוח (במטבע המדינה)
</t>
    </r>
    <r>
      <rPr>
        <b/>
        <sz val="12"/>
        <color theme="1"/>
        <rFont val="Calibri"/>
        <family val="2"/>
        <scheme val="minor"/>
      </rPr>
      <t>E</t>
    </r>
  </si>
  <si>
    <r>
      <t xml:space="preserve">סה"כ ההיקף הכספי לשנה לסה"כ משלוחים במחיר מינימום (במטבע המדינה)
</t>
    </r>
    <r>
      <rPr>
        <b/>
        <sz val="12"/>
        <color theme="1"/>
        <rFont val="Calibri"/>
        <family val="2"/>
        <scheme val="minor"/>
      </rPr>
      <t>F=E*D*0.6</t>
    </r>
  </si>
  <si>
    <r>
      <t xml:space="preserve">סה"כ כולל ($US)
</t>
    </r>
    <r>
      <rPr>
        <b/>
        <sz val="12"/>
        <color theme="1"/>
        <rFont val="Calibri"/>
        <family val="2"/>
        <scheme val="minor"/>
      </rPr>
      <t>G= C($)+($)F</t>
    </r>
  </si>
  <si>
    <r>
      <t xml:space="preserve">סה"כ ההיקף הכספי לשנה לסה"כ משקל (בדולרים $US)
 </t>
    </r>
    <r>
      <rPr>
        <b/>
        <sz val="12"/>
        <color theme="1"/>
        <rFont val="Calibri"/>
        <family val="2"/>
        <scheme val="minor"/>
      </rPr>
      <t>C (US$)</t>
    </r>
  </si>
  <si>
    <r>
      <t xml:space="preserve">סה"כ ההיקף הכספי לשנה לסה"כ משלוחים במחיר מינימום (במטבע המדינה)
</t>
    </r>
    <r>
      <rPr>
        <b/>
        <sz val="12"/>
        <color theme="1"/>
        <rFont val="Calibri"/>
        <family val="2"/>
        <scheme val="minor"/>
      </rPr>
      <t>F=E*D</t>
    </r>
  </si>
  <si>
    <r>
      <t xml:space="preserve">סה"כ ההיקף הכספי לשנה לסה"כ משלוחים במחיר מינימום (בדולרים $US)
</t>
    </r>
    <r>
      <rPr>
        <b/>
        <sz val="12"/>
        <color theme="1"/>
        <rFont val="Calibri"/>
        <family val="2"/>
        <scheme val="minor"/>
      </rPr>
      <t>F (US$)</t>
    </r>
  </si>
  <si>
    <r>
      <t xml:space="preserve">סה"כ כולל ($US)
</t>
    </r>
    <r>
      <rPr>
        <b/>
        <sz val="12"/>
        <color theme="1"/>
        <rFont val="Calibri"/>
        <family val="2"/>
        <scheme val="minor"/>
      </rPr>
      <t>G= C(US$)+(US$)F</t>
    </r>
  </si>
  <si>
    <r>
      <t xml:space="preserve">אומדן כמות השחרורים בשנה - ביחידות
</t>
    </r>
    <r>
      <rPr>
        <b/>
        <sz val="14"/>
        <color theme="1"/>
        <rFont val="Calibri"/>
        <family val="2"/>
        <scheme val="minor"/>
      </rPr>
      <t>A</t>
    </r>
  </si>
  <si>
    <r>
      <t xml:space="preserve">מחיר בש"ח ליחידה
</t>
    </r>
    <r>
      <rPr>
        <b/>
        <sz val="14"/>
        <color theme="1"/>
        <rFont val="Calibri"/>
        <family val="2"/>
        <scheme val="minor"/>
      </rPr>
      <t>B</t>
    </r>
  </si>
  <si>
    <r>
      <t xml:space="preserve">סה"כ היקף כספי בשנה בש"ח 
</t>
    </r>
    <r>
      <rPr>
        <b/>
        <sz val="14"/>
        <color theme="1"/>
        <rFont val="Calibri"/>
        <family val="2"/>
        <scheme val="minor"/>
      </rPr>
      <t>C=A*B</t>
    </r>
  </si>
  <si>
    <t>סה"כ היקף כספי בשנה ב- $US</t>
  </si>
  <si>
    <t>סה"כ מחיר ב- $US</t>
  </si>
  <si>
    <t>דמי פקודת מסירה (ב- $US)</t>
  </si>
  <si>
    <t>המחיר ב- $US הינו לצורך השוואה בלבד. התשלום יבוצע בש"ח צמוד לשער יציג של מטבע ההצעה</t>
  </si>
  <si>
    <r>
      <t xml:space="preserve">אומדן כמות משלוחים בשנה
</t>
    </r>
    <r>
      <rPr>
        <b/>
        <sz val="14"/>
        <color theme="1"/>
        <rFont val="Calibri"/>
        <family val="2"/>
        <scheme val="minor"/>
      </rPr>
      <t>A</t>
    </r>
  </si>
  <si>
    <r>
      <t xml:space="preserve">מחיר הובלה רגילה למשלוח אחד בש"ח
</t>
    </r>
    <r>
      <rPr>
        <b/>
        <sz val="14"/>
        <color theme="1"/>
        <rFont val="Calibri"/>
        <family val="2"/>
        <scheme val="minor"/>
      </rPr>
      <t>B</t>
    </r>
  </si>
  <si>
    <r>
      <t xml:space="preserve">סה"כ בש"ח
</t>
    </r>
    <r>
      <rPr>
        <b/>
        <sz val="14"/>
        <color theme="1"/>
        <rFont val="Calibri"/>
        <family val="2"/>
        <scheme val="minor"/>
      </rPr>
      <t>C=A*B</t>
    </r>
  </si>
  <si>
    <t>סה"כ הובלה מיוחדת ב- $US</t>
  </si>
  <si>
    <t>סה"כ הובלה יבשתית בארץ ב- $US</t>
  </si>
  <si>
    <t>סה"כ סבלות ב- $US</t>
  </si>
  <si>
    <t>מחיר הסבלות יתייחס לזמן עבודה ולא למשקל שהובל. סבלות תגבה על משקל מעל 30 ק"ג</t>
  </si>
  <si>
    <t>שער $US</t>
  </si>
  <si>
    <t>ההמרה ל-$US הינה לצורך השוואה בלבד</t>
  </si>
  <si>
    <t>סה"כ ב- $US</t>
  </si>
  <si>
    <t>סה"כ היקף ההצעה הכספית ב- $US לכל המכרז:</t>
  </si>
  <si>
    <t>ביטוח ימי</t>
  </si>
  <si>
    <t>פרמיה ALL IN כולל דמים</t>
  </si>
  <si>
    <t>אחוז הפרמיה המוצע באחוזים (%)</t>
  </si>
  <si>
    <t>סכום הפרמיה ב- $  בהתאם לאומדן סכום הביטוח *</t>
  </si>
  <si>
    <t>*</t>
  </si>
  <si>
    <t>סכום הביטוח 4.8 מיליון דולר לכלי שיט/לאתר</t>
  </si>
  <si>
    <t>סה"כ הצעה כספית ב- $US</t>
  </si>
  <si>
    <t>סה"כ ההצעה הכספית לכל המכרז ב- $US</t>
  </si>
  <si>
    <t>שערי המרה לתאריך 26/11/2021</t>
  </si>
  <si>
    <r>
      <t xml:space="preserve">שערי המרה לתאריך </t>
    </r>
    <r>
      <rPr>
        <b/>
        <sz val="11"/>
        <color theme="1"/>
        <rFont val="Calibri"/>
        <family val="2"/>
        <scheme val="minor"/>
      </rPr>
      <t>26/11/2021</t>
    </r>
  </si>
  <si>
    <r>
      <t xml:space="preserve">שערי המרה לתאריך </t>
    </r>
    <r>
      <rPr>
        <b/>
        <sz val="11"/>
        <color theme="1"/>
        <rFont val="Calibri"/>
        <family val="2"/>
        <scheme val="minor"/>
      </rPr>
      <t>26/11/2021</t>
    </r>
    <r>
      <rPr>
        <sz val="11"/>
        <color theme="1"/>
        <rFont val="Calibri"/>
        <family val="2"/>
        <charset val="177"/>
        <scheme val="minor"/>
      </rPr>
      <t xml:space="preserve"> </t>
    </r>
  </si>
  <si>
    <t>1 $ =     NIS 3.181</t>
  </si>
  <si>
    <r>
      <t xml:space="preserve">כמות
</t>
    </r>
    <r>
      <rPr>
        <b/>
        <sz val="14"/>
        <color theme="1"/>
        <rFont val="Calibri"/>
        <family val="2"/>
        <scheme val="minor"/>
      </rPr>
      <t>A</t>
    </r>
  </si>
  <si>
    <r>
      <t xml:space="preserve">תאריך: </t>
    </r>
    <r>
      <rPr>
        <b/>
        <sz val="12"/>
        <color theme="1"/>
        <rFont val="Calibri"/>
        <family val="2"/>
        <scheme val="minor"/>
      </rPr>
      <t>________________</t>
    </r>
  </si>
  <si>
    <r>
      <t xml:space="preserve">שם המציע + חתימה + חותמת: </t>
    </r>
    <r>
      <rPr>
        <b/>
        <sz val="12"/>
        <color theme="1"/>
        <rFont val="Calibri"/>
        <family val="2"/>
        <scheme val="minor"/>
      </rPr>
      <t>_______________________________________</t>
    </r>
  </si>
  <si>
    <r>
      <t xml:space="preserve">מחיר ליום/חצי יום עבודה בש"ח
</t>
    </r>
    <r>
      <rPr>
        <b/>
        <sz val="14"/>
        <color theme="1"/>
        <rFont val="Calibri"/>
        <family val="2"/>
        <scheme val="minor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</si>
</sst>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[$£-809]#,##0"/>
    <numFmt numFmtId="165" formatCode="#,##0_-\ [$€-1]"/>
    <numFmt numFmtId="166" formatCode="[$$-409]#,##0.00"/>
    <numFmt numFmtId="167" formatCode="&quot;₪&quot;\ #,##0"/>
    <numFmt numFmtId="168" formatCode="[$£-809]#,##0.00"/>
    <numFmt numFmtId="169" formatCode="[$€-2]\ #,##0.00"/>
    <numFmt numFmtId="170" formatCode="[$Fr.-807]\ #,##0.00"/>
    <numFmt numFmtId="171" formatCode="&quot;₪&quot;\ #,##0.00"/>
    <numFmt numFmtId="172" formatCode="0.000%"/>
    <numFmt numFmtId="173" formatCode="&quot;₪&quot;\ #,##0.000"/>
  </numFmts>
  <fonts count="28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77"/>
      <scheme val="minor"/>
    </font>
    <font>
      <b/>
      <u/>
      <sz val="18"/>
      <color theme="1"/>
      <name val="Calibri"/>
      <family val="2"/>
      <scheme val="minor"/>
    </font>
    <font>
      <sz val="11"/>
      <color rgb="FF9C6500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charset val="177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charset val="177"/>
      <scheme val="minor"/>
    </font>
    <font>
      <sz val="14"/>
      <name val="Calibri"/>
      <family val="2"/>
      <charset val="177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177"/>
      <scheme val="minor"/>
    </font>
    <font>
      <sz val="12"/>
      <name val="Calibri"/>
      <family val="2"/>
      <charset val="177"/>
      <scheme val="minor"/>
    </font>
    <font>
      <b/>
      <sz val="12"/>
      <name val="Calibri"/>
      <family val="2"/>
      <charset val="177"/>
      <scheme val="minor"/>
    </font>
    <font>
      <b/>
      <sz val="12"/>
      <color theme="1"/>
      <name val="Calibri"/>
      <family val="2"/>
      <charset val="177"/>
      <scheme val="minor"/>
    </font>
    <font>
      <b/>
      <u/>
      <sz val="12"/>
      <color theme="1"/>
      <name val="Calibri"/>
      <family val="2"/>
      <charset val="177"/>
      <scheme val="minor"/>
    </font>
    <font>
      <b/>
      <u/>
      <sz val="14"/>
      <color theme="1"/>
      <name val="Calibri"/>
      <family val="2"/>
      <charset val="177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6" borderId="0" applyNumberFormat="0" applyBorder="0" applyAlignment="0" applyProtection="0"/>
    <xf numFmtId="0" fontId="16" fillId="0" borderId="0"/>
  </cellStyleXfs>
  <cellXfs count="243">
    <xf numFmtId="0" fontId="0" fillId="0" borderId="0" xfId="0"/>
    <xf numFmtId="0" fontId="3" fillId="0" borderId="0" xfId="0" applyFont="1"/>
    <xf numFmtId="0" fontId="2" fillId="3" borderId="6" xfId="0" applyFont="1" applyFill="1" applyBorder="1" applyAlignment="1">
      <alignment wrapText="1"/>
    </xf>
    <xf numFmtId="0" fontId="2" fillId="3" borderId="7" xfId="0" applyFont="1" applyFill="1" applyBorder="1" applyAlignment="1">
      <alignment wrapText="1"/>
    </xf>
    <xf numFmtId="0" fontId="0" fillId="0" borderId="5" xfId="0" applyBorder="1"/>
    <xf numFmtId="0" fontId="0" fillId="0" borderId="6" xfId="0" applyBorder="1"/>
    <xf numFmtId="0" fontId="0" fillId="0" borderId="11" xfId="0" applyBorder="1"/>
    <xf numFmtId="9" fontId="0" fillId="0" borderId="0" xfId="0" applyNumberFormat="1"/>
    <xf numFmtId="0" fontId="0" fillId="0" borderId="0" xfId="0" applyBorder="1"/>
    <xf numFmtId="0" fontId="2" fillId="3" borderId="5" xfId="0" applyFont="1" applyFill="1" applyBorder="1" applyAlignment="1">
      <alignment wrapText="1"/>
    </xf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wrapText="1"/>
    </xf>
    <xf numFmtId="0" fontId="0" fillId="0" borderId="20" xfId="0" applyFill="1" applyBorder="1"/>
    <xf numFmtId="0" fontId="2" fillId="7" borderId="2" xfId="0" applyFont="1" applyFill="1" applyBorder="1"/>
    <xf numFmtId="0" fontId="2" fillId="7" borderId="15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4" xfId="0" applyFont="1" applyFill="1" applyBorder="1"/>
    <xf numFmtId="0" fontId="2" fillId="3" borderId="6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0" fillId="3" borderId="9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7" xfId="0" applyFill="1" applyBorder="1"/>
    <xf numFmtId="0" fontId="2" fillId="7" borderId="22" xfId="0" applyFont="1" applyFill="1" applyBorder="1" applyAlignment="1">
      <alignment horizontal="center"/>
    </xf>
    <xf numFmtId="0" fontId="0" fillId="0" borderId="20" xfId="0" applyBorder="1"/>
    <xf numFmtId="0" fontId="2" fillId="0" borderId="20" xfId="0" applyFont="1" applyFill="1" applyBorder="1" applyAlignment="1">
      <alignment horizontal="center"/>
    </xf>
    <xf numFmtId="0" fontId="2" fillId="3" borderId="10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/>
    </xf>
    <xf numFmtId="0" fontId="4" fillId="6" borderId="6" xfId="1" applyBorder="1"/>
    <xf numFmtId="0" fontId="4" fillId="6" borderId="11" xfId="1" applyBorder="1"/>
    <xf numFmtId="0" fontId="4" fillId="6" borderId="14" xfId="1" applyBorder="1"/>
    <xf numFmtId="0" fontId="4" fillId="6" borderId="18" xfId="1" applyBorder="1"/>
    <xf numFmtId="0" fontId="4" fillId="6" borderId="7" xfId="1" applyBorder="1"/>
    <xf numFmtId="0" fontId="2" fillId="3" borderId="18" xfId="0" applyFont="1" applyFill="1" applyBorder="1" applyAlignment="1">
      <alignment vertical="top" wrapText="1"/>
    </xf>
    <xf numFmtId="0" fontId="0" fillId="0" borderId="23" xfId="0" applyBorder="1"/>
    <xf numFmtId="0" fontId="0" fillId="3" borderId="19" xfId="0" applyFill="1" applyBorder="1"/>
    <xf numFmtId="0" fontId="0" fillId="0" borderId="3" xfId="0" applyFill="1" applyBorder="1"/>
    <xf numFmtId="0" fontId="4" fillId="6" borderId="3" xfId="1" applyBorder="1"/>
    <xf numFmtId="0" fontId="4" fillId="6" borderId="4" xfId="1" applyBorder="1"/>
    <xf numFmtId="0" fontId="2" fillId="7" borderId="2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2" fillId="3" borderId="8" xfId="0" applyFont="1" applyFill="1" applyBorder="1" applyAlignment="1">
      <alignment vertical="top"/>
    </xf>
    <xf numFmtId="0" fontId="2" fillId="3" borderId="25" xfId="0" applyFont="1" applyFill="1" applyBorder="1" applyAlignment="1">
      <alignment vertical="top" wrapText="1"/>
    </xf>
    <xf numFmtId="0" fontId="0" fillId="0" borderId="5" xfId="0" applyFill="1" applyBorder="1"/>
    <xf numFmtId="164" fontId="4" fillId="6" borderId="6" xfId="1" applyNumberFormat="1" applyBorder="1"/>
    <xf numFmtId="165" fontId="4" fillId="6" borderId="6" xfId="1" applyNumberFormat="1" applyBorder="1"/>
    <xf numFmtId="166" fontId="4" fillId="6" borderId="6" xfId="1" applyNumberFormat="1" applyBorder="1"/>
    <xf numFmtId="166" fontId="4" fillId="6" borderId="11" xfId="1" applyNumberFormat="1" applyBorder="1"/>
    <xf numFmtId="166" fontId="0" fillId="3" borderId="13" xfId="0" applyNumberFormat="1" applyFill="1" applyBorder="1"/>
    <xf numFmtId="0" fontId="0" fillId="8" borderId="0" xfId="0" applyFill="1"/>
    <xf numFmtId="0" fontId="4" fillId="6" borderId="15" xfId="1" applyBorder="1"/>
    <xf numFmtId="0" fontId="0" fillId="0" borderId="27" xfId="0" applyBorder="1"/>
    <xf numFmtId="0" fontId="0" fillId="0" borderId="28" xfId="0" applyBorder="1"/>
    <xf numFmtId="14" fontId="0" fillId="0" borderId="0" xfId="0" applyNumberFormat="1"/>
    <xf numFmtId="0" fontId="9" fillId="0" borderId="0" xfId="0" applyFont="1"/>
    <xf numFmtId="0" fontId="11" fillId="0" borderId="0" xfId="0" applyFont="1" applyFill="1" applyBorder="1"/>
    <xf numFmtId="0" fontId="5" fillId="0" borderId="0" xfId="0" applyFont="1"/>
    <xf numFmtId="0" fontId="12" fillId="0" borderId="0" xfId="0" applyFont="1" applyFill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/>
    <xf numFmtId="0" fontId="9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9" fillId="11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6" fontId="9" fillId="6" borderId="1" xfId="1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8" borderId="0" xfId="0" applyFill="1" applyAlignment="1">
      <alignment horizontal="right"/>
    </xf>
    <xf numFmtId="166" fontId="10" fillId="3" borderId="3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171" fontId="9" fillId="6" borderId="1" xfId="1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71" fontId="9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center" vertical="center"/>
    </xf>
    <xf numFmtId="171" fontId="10" fillId="3" borderId="1" xfId="0" applyNumberFormat="1" applyFont="1" applyFill="1" applyBorder="1" applyAlignment="1">
      <alignment horizontal="center" vertical="center"/>
    </xf>
    <xf numFmtId="173" fontId="0" fillId="8" borderId="0" xfId="0" applyNumberFormat="1" applyFill="1" applyAlignment="1">
      <alignment horizontal="left"/>
    </xf>
    <xf numFmtId="0" fontId="0" fillId="0" borderId="43" xfId="0" applyBorder="1"/>
    <xf numFmtId="171" fontId="0" fillId="3" borderId="1" xfId="0" applyNumberForma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171" fontId="9" fillId="3" borderId="33" xfId="0" applyNumberFormat="1" applyFon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6" fillId="12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5" fillId="0" borderId="0" xfId="0" applyFont="1"/>
    <xf numFmtId="0" fontId="7" fillId="0" borderId="0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10" fillId="11" borderId="35" xfId="0" applyFont="1" applyFill="1" applyBorder="1" applyAlignment="1">
      <alignment horizontal="center" vertical="center" wrapText="1"/>
    </xf>
    <xf numFmtId="0" fontId="10" fillId="11" borderId="36" xfId="0" applyFont="1" applyFill="1" applyBorder="1" applyAlignment="1">
      <alignment horizontal="center" vertical="center" wrapText="1"/>
    </xf>
    <xf numFmtId="0" fontId="10" fillId="11" borderId="37" xfId="0" applyFont="1" applyFill="1" applyBorder="1" applyAlignment="1">
      <alignment horizontal="center" vertical="center" wrapText="1"/>
    </xf>
    <xf numFmtId="172" fontId="10" fillId="11" borderId="40" xfId="0" applyNumberFormat="1" applyFont="1" applyFill="1" applyBorder="1" applyAlignment="1">
      <alignment horizontal="center" vertical="center" wrapText="1"/>
    </xf>
    <xf numFmtId="0" fontId="10" fillId="11" borderId="41" xfId="0" applyFont="1" applyFill="1" applyBorder="1" applyAlignment="1">
      <alignment horizontal="center" vertical="center" wrapText="1"/>
    </xf>
    <xf numFmtId="0" fontId="10" fillId="11" borderId="42" xfId="0" applyFont="1" applyFill="1" applyBorder="1" applyAlignment="1">
      <alignment horizontal="center" vertical="center" wrapText="1"/>
    </xf>
    <xf numFmtId="0" fontId="0" fillId="11" borderId="0" xfId="0" applyFill="1"/>
    <xf numFmtId="0" fontId="8" fillId="0" borderId="0" xfId="0" applyFont="1"/>
    <xf numFmtId="0" fontId="19" fillId="7" borderId="35" xfId="0" applyFont="1" applyFill="1" applyBorder="1" applyAlignment="1">
      <alignment horizontal="center" vertical="center"/>
    </xf>
    <xf numFmtId="0" fontId="19" fillId="7" borderId="36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/>
    </xf>
    <xf numFmtId="166" fontId="20" fillId="6" borderId="39" xfId="1" applyNumberFormat="1" applyFont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166" fontId="20" fillId="6" borderId="1" xfId="1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3" fontId="19" fillId="3" borderId="41" xfId="0" applyNumberFormat="1" applyFont="1" applyFill="1" applyBorder="1" applyAlignment="1">
      <alignment horizontal="center" vertical="center"/>
    </xf>
    <xf numFmtId="166" fontId="20" fillId="3" borderId="41" xfId="0" applyNumberFormat="1" applyFont="1" applyFill="1" applyBorder="1" applyAlignment="1">
      <alignment horizontal="center" vertical="center"/>
    </xf>
    <xf numFmtId="166" fontId="20" fillId="3" borderId="42" xfId="0" applyNumberFormat="1" applyFont="1" applyFill="1" applyBorder="1" applyAlignment="1">
      <alignment horizontal="center" vertical="center"/>
    </xf>
    <xf numFmtId="0" fontId="20" fillId="3" borderId="40" xfId="0" applyFont="1" applyFill="1" applyBorder="1" applyAlignment="1">
      <alignment horizontal="center" vertical="center"/>
    </xf>
    <xf numFmtId="166" fontId="21" fillId="3" borderId="42" xfId="0" applyNumberFormat="1" applyFont="1" applyFill="1" applyBorder="1" applyAlignment="1">
      <alignment horizontal="center" vertical="center"/>
    </xf>
    <xf numFmtId="0" fontId="19" fillId="0" borderId="0" xfId="0" applyFont="1"/>
    <xf numFmtId="0" fontId="22" fillId="0" borderId="0" xfId="0" applyFont="1"/>
    <xf numFmtId="9" fontId="19" fillId="0" borderId="0" xfId="0" applyNumberFormat="1" applyFont="1"/>
    <xf numFmtId="0" fontId="19" fillId="0" borderId="0" xfId="0" applyFont="1" applyBorder="1"/>
    <xf numFmtId="0" fontId="24" fillId="0" borderId="0" xfId="0" applyFont="1"/>
    <xf numFmtId="0" fontId="19" fillId="0" borderId="26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19" fillId="0" borderId="30" xfId="0" applyFont="1" applyBorder="1"/>
    <xf numFmtId="0" fontId="25" fillId="0" borderId="0" xfId="0" applyFont="1"/>
    <xf numFmtId="0" fontId="19" fillId="2" borderId="1" xfId="0" applyFont="1" applyFill="1" applyBorder="1" applyAlignment="1">
      <alignment horizontal="center" vertical="center"/>
    </xf>
    <xf numFmtId="168" fontId="20" fillId="6" borderId="1" xfId="1" applyNumberFormat="1" applyFont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169" fontId="20" fillId="6" borderId="1" xfId="1" applyNumberFormat="1" applyFont="1" applyBorder="1" applyAlignment="1">
      <alignment horizontal="center" vertical="center"/>
    </xf>
    <xf numFmtId="170" fontId="20" fillId="6" borderId="1" xfId="1" applyNumberFormat="1" applyFont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/>
    </xf>
    <xf numFmtId="0" fontId="20" fillId="3" borderId="41" xfId="0" applyFont="1" applyFill="1" applyBorder="1" applyAlignment="1">
      <alignment horizontal="center" vertical="center"/>
    </xf>
    <xf numFmtId="0" fontId="19" fillId="8" borderId="0" xfId="0" applyFont="1" applyFill="1"/>
    <xf numFmtId="0" fontId="20" fillId="0" borderId="0" xfId="0" applyFont="1"/>
    <xf numFmtId="166" fontId="22" fillId="8" borderId="0" xfId="0" applyNumberFormat="1" applyFont="1" applyFill="1" applyAlignment="1">
      <alignment horizontal="left"/>
    </xf>
    <xf numFmtId="0" fontId="19" fillId="8" borderId="0" xfId="0" applyFont="1" applyFill="1" applyAlignment="1">
      <alignment horizontal="right"/>
    </xf>
    <xf numFmtId="0" fontId="19" fillId="11" borderId="0" xfId="0" applyFont="1" applyFill="1" applyAlignment="1">
      <alignment horizontal="right"/>
    </xf>
    <xf numFmtId="0" fontId="19" fillId="5" borderId="1" xfId="0" applyFont="1" applyFill="1" applyBorder="1" applyAlignment="1">
      <alignment horizontal="center" vertical="center"/>
    </xf>
    <xf numFmtId="168" fontId="20" fillId="10" borderId="1" xfId="0" applyNumberFormat="1" applyFont="1" applyFill="1" applyBorder="1" applyAlignment="1">
      <alignment horizontal="center" vertical="center"/>
    </xf>
    <xf numFmtId="166" fontId="20" fillId="9" borderId="39" xfId="1" applyNumberFormat="1" applyFont="1" applyFill="1" applyBorder="1" applyAlignment="1">
      <alignment horizontal="center" vertical="center"/>
    </xf>
    <xf numFmtId="0" fontId="19" fillId="5" borderId="38" xfId="0" applyFont="1" applyFill="1" applyBorder="1" applyAlignment="1">
      <alignment horizontal="center" vertical="center"/>
    </xf>
    <xf numFmtId="169" fontId="20" fillId="10" borderId="1" xfId="0" applyNumberFormat="1" applyFont="1" applyFill="1" applyBorder="1" applyAlignment="1">
      <alignment horizontal="center" vertical="center"/>
    </xf>
    <xf numFmtId="170" fontId="20" fillId="10" borderId="1" xfId="0" applyNumberFormat="1" applyFont="1" applyFill="1" applyBorder="1" applyAlignment="1">
      <alignment horizontal="center" vertical="center"/>
    </xf>
    <xf numFmtId="0" fontId="17" fillId="0" borderId="0" xfId="0" applyFont="1"/>
    <xf numFmtId="0" fontId="26" fillId="0" borderId="0" xfId="0" applyFont="1"/>
    <xf numFmtId="0" fontId="26" fillId="8" borderId="0" xfId="0" applyFont="1" applyFill="1"/>
    <xf numFmtId="166" fontId="17" fillId="8" borderId="0" xfId="0" applyNumberFormat="1" applyFont="1" applyFill="1" applyAlignment="1">
      <alignment horizontal="left"/>
    </xf>
    <xf numFmtId="0" fontId="26" fillId="8" borderId="0" xfId="0" applyFont="1" applyFill="1" applyAlignment="1">
      <alignment horizontal="right"/>
    </xf>
    <xf numFmtId="0" fontId="18" fillId="0" borderId="0" xfId="0" applyFont="1"/>
    <xf numFmtId="0" fontId="26" fillId="0" borderId="0" xfId="0" applyFont="1" applyBorder="1"/>
    <xf numFmtId="0" fontId="18" fillId="0" borderId="0" xfId="0" applyFont="1" applyBorder="1"/>
    <xf numFmtId="0" fontId="19" fillId="3" borderId="38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wrapText="1"/>
    </xf>
    <xf numFmtId="0" fontId="19" fillId="3" borderId="39" xfId="0" applyFont="1" applyFill="1" applyBorder="1" applyAlignment="1">
      <alignment horizontal="center" wrapText="1"/>
    </xf>
    <xf numFmtId="0" fontId="19" fillId="3" borderId="38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19" fillId="3" borderId="29" xfId="0" applyFont="1" applyFill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172" fontId="0" fillId="0" borderId="21" xfId="0" applyNumberFormat="1" applyFill="1" applyBorder="1" applyAlignment="1" applyProtection="1">
      <alignment horizontal="center" vertical="center"/>
      <protection locked="0"/>
    </xf>
    <xf numFmtId="166" fontId="5" fillId="3" borderId="31" xfId="0" applyNumberFormat="1" applyFont="1" applyFill="1" applyBorder="1" applyAlignment="1">
      <alignment horizontal="center" vertical="center"/>
    </xf>
    <xf numFmtId="0" fontId="19" fillId="0" borderId="30" xfId="0" applyFont="1" applyBorder="1" applyAlignment="1">
      <alignment horizontal="right"/>
    </xf>
    <xf numFmtId="0" fontId="6" fillId="2" borderId="44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19" fillId="0" borderId="30" xfId="0" applyFont="1" applyBorder="1" applyAlignment="1">
      <alignment horizontal="right"/>
    </xf>
    <xf numFmtId="0" fontId="19" fillId="0" borderId="47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166" fontId="9" fillId="6" borderId="21" xfId="1" applyNumberFormat="1" applyFont="1" applyBorder="1" applyAlignment="1">
      <alignment horizontal="center" vertical="center"/>
    </xf>
    <xf numFmtId="166" fontId="9" fillId="6" borderId="29" xfId="1" applyNumberFormat="1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3" borderId="21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166" fontId="14" fillId="0" borderId="37" xfId="0" applyNumberFormat="1" applyFont="1" applyBorder="1" applyAlignment="1">
      <alignment horizontal="center" vertical="center" wrapText="1"/>
    </xf>
    <xf numFmtId="166" fontId="14" fillId="0" borderId="39" xfId="0" applyNumberFormat="1" applyFont="1" applyBorder="1" applyAlignment="1">
      <alignment horizontal="center" vertical="center" wrapText="1"/>
    </xf>
    <xf numFmtId="166" fontId="14" fillId="0" borderId="42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right"/>
    </xf>
    <xf numFmtId="0" fontId="19" fillId="0" borderId="30" xfId="0" applyFont="1" applyFill="1" applyBorder="1" applyAlignment="1">
      <alignment horizontal="right"/>
    </xf>
    <xf numFmtId="0" fontId="19" fillId="0" borderId="49" xfId="0" applyFont="1" applyBorder="1" applyAlignment="1">
      <alignment horizontal="right"/>
    </xf>
    <xf numFmtId="166" fontId="2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8" fontId="20" fillId="0" borderId="1" xfId="1" applyNumberFormat="1" applyFont="1" applyFill="1" applyBorder="1" applyAlignment="1" applyProtection="1">
      <alignment horizontal="center" vertical="center"/>
      <protection locked="0"/>
    </xf>
    <xf numFmtId="169" fontId="20" fillId="0" borderId="1" xfId="1" applyNumberFormat="1" applyFont="1" applyFill="1" applyBorder="1" applyAlignment="1" applyProtection="1">
      <alignment horizontal="center" vertical="center"/>
      <protection locked="0"/>
    </xf>
    <xf numFmtId="170" fontId="20" fillId="0" borderId="1" xfId="1" applyNumberFormat="1" applyFont="1" applyFill="1" applyBorder="1" applyAlignment="1" applyProtection="1">
      <alignment horizontal="center" vertical="center"/>
      <protection locked="0"/>
    </xf>
    <xf numFmtId="168" fontId="20" fillId="0" borderId="1" xfId="0" applyNumberFormat="1" applyFont="1" applyBorder="1" applyAlignment="1" applyProtection="1">
      <alignment horizontal="center" vertical="center"/>
      <protection locked="0"/>
    </xf>
    <xf numFmtId="169" fontId="20" fillId="0" borderId="1" xfId="0" applyNumberFormat="1" applyFont="1" applyBorder="1" applyAlignment="1" applyProtection="1">
      <alignment horizontal="center" vertical="center"/>
      <protection locked="0"/>
    </xf>
    <xf numFmtId="170" fontId="20" fillId="0" borderId="1" xfId="0" applyNumberFormat="1" applyFont="1" applyBorder="1" applyAlignment="1" applyProtection="1">
      <alignment horizontal="center" vertical="center"/>
      <protection locked="0"/>
    </xf>
    <xf numFmtId="171" fontId="0" fillId="0" borderId="1" xfId="0" applyNumberFormat="1" applyBorder="1" applyAlignment="1" applyProtection="1">
      <alignment horizontal="center" vertic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171" fontId="9" fillId="0" borderId="1" xfId="0" applyNumberFormat="1" applyFont="1" applyBorder="1" applyAlignment="1" applyProtection="1">
      <alignment horizontal="center" vertical="center"/>
      <protection locked="0"/>
    </xf>
    <xf numFmtId="10" fontId="0" fillId="0" borderId="1" xfId="0" applyNumberFormat="1" applyFill="1" applyBorder="1" applyAlignment="1" applyProtection="1">
      <alignment horizontal="center" vertical="center"/>
      <protection locked="0"/>
    </xf>
    <xf numFmtId="166" fontId="27" fillId="3" borderId="42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ניטראלי" xfId="1" builtinId="28"/>
  </cellStyles>
  <dxfs count="0"/>
  <tableStyles count="0" defaultTableStyle="TableStyleMedium2" defaultPivotStyle="PivotStyleLight16"/>
  <colors>
    <mruColors>
      <color rgb="FFFFEBA5"/>
      <color rgb="FFFFEB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2"/>
  <sheetViews>
    <sheetView rightToLeft="1" tabSelected="1" zoomScaleNormal="100" workbookViewId="0">
      <selection activeCell="L14" sqref="L14"/>
    </sheetView>
  </sheetViews>
  <sheetFormatPr defaultRowHeight="15" x14ac:dyDescent="0.25"/>
  <cols>
    <col min="2" max="2" width="17.85546875" customWidth="1"/>
    <col min="3" max="3" width="13.7109375" bestFit="1" customWidth="1"/>
    <col min="4" max="5" width="16" customWidth="1"/>
    <col min="6" max="6" width="15.85546875" customWidth="1"/>
    <col min="7" max="7" width="17.42578125" customWidth="1"/>
    <col min="8" max="8" width="15.5703125" customWidth="1"/>
    <col min="9" max="9" width="16.85546875" customWidth="1"/>
    <col min="10" max="10" width="16.5703125" customWidth="1"/>
    <col min="11" max="11" width="16.85546875" customWidth="1"/>
    <col min="12" max="12" width="14.140625" customWidth="1"/>
    <col min="13" max="13" width="12.42578125" customWidth="1"/>
    <col min="14" max="14" width="13.28515625" customWidth="1"/>
    <col min="15" max="15" width="9" style="69"/>
    <col min="16" max="18" width="15.7109375" style="69" customWidth="1"/>
    <col min="19" max="19" width="14.42578125" style="69" customWidth="1"/>
    <col min="20" max="27" width="9" style="69"/>
  </cols>
  <sheetData>
    <row r="1" spans="2:27" ht="15.75" thickBot="1" x14ac:dyDescent="0.3"/>
    <row r="2" spans="2:27" ht="80.099999999999994" customHeight="1" thickBot="1" x14ac:dyDescent="0.3">
      <c r="B2" s="191" t="s">
        <v>137</v>
      </c>
      <c r="C2" s="192"/>
      <c r="D2" s="192"/>
      <c r="E2" s="192"/>
      <c r="F2" s="192"/>
      <c r="G2" s="192"/>
      <c r="H2" s="192"/>
      <c r="I2" s="193"/>
      <c r="N2" s="68"/>
    </row>
    <row r="3" spans="2:27" ht="23.25" x14ac:dyDescent="0.35">
      <c r="B3" s="125" t="s">
        <v>141</v>
      </c>
      <c r="C3" s="1"/>
      <c r="N3" s="68"/>
    </row>
    <row r="5" spans="2:27" ht="23.25" x14ac:dyDescent="0.35">
      <c r="B5" s="125" t="s">
        <v>10</v>
      </c>
      <c r="C5" s="1"/>
    </row>
    <row r="6" spans="2:27" ht="19.5" thickBot="1" x14ac:dyDescent="0.35">
      <c r="J6" s="11"/>
      <c r="L6" s="69"/>
      <c r="M6" s="10"/>
      <c r="X6"/>
      <c r="Y6"/>
      <c r="Z6"/>
      <c r="AA6"/>
    </row>
    <row r="7" spans="2:27" ht="18.75" x14ac:dyDescent="0.25">
      <c r="B7" s="126" t="s">
        <v>0</v>
      </c>
      <c r="C7" s="127">
        <v>1</v>
      </c>
      <c r="D7" s="127">
        <v>2</v>
      </c>
      <c r="E7" s="128">
        <v>3</v>
      </c>
      <c r="F7" s="126">
        <v>4</v>
      </c>
      <c r="G7" s="127">
        <v>5</v>
      </c>
      <c r="H7" s="127">
        <v>6</v>
      </c>
      <c r="I7" s="128">
        <v>7</v>
      </c>
      <c r="J7" s="79"/>
      <c r="K7" s="80"/>
      <c r="L7" s="81"/>
      <c r="M7" s="69"/>
      <c r="N7" s="69"/>
      <c r="U7"/>
      <c r="V7"/>
      <c r="W7"/>
      <c r="X7"/>
      <c r="Y7"/>
      <c r="Z7"/>
      <c r="AA7"/>
    </row>
    <row r="8" spans="2:27" s="80" customFormat="1" ht="94.5" x14ac:dyDescent="0.25">
      <c r="B8" s="178" t="s">
        <v>1</v>
      </c>
      <c r="C8" s="185" t="s">
        <v>146</v>
      </c>
      <c r="D8" s="185" t="s">
        <v>147</v>
      </c>
      <c r="E8" s="184" t="s">
        <v>148</v>
      </c>
      <c r="F8" s="130" t="s">
        <v>149</v>
      </c>
      <c r="G8" s="183" t="s">
        <v>150</v>
      </c>
      <c r="H8" s="185" t="s">
        <v>151</v>
      </c>
      <c r="I8" s="184" t="s">
        <v>152</v>
      </c>
      <c r="J8" s="13"/>
      <c r="K8"/>
      <c r="L8" s="69"/>
      <c r="M8" s="81"/>
      <c r="N8" s="81"/>
      <c r="O8" s="81"/>
      <c r="P8" s="81"/>
      <c r="Q8" s="81"/>
      <c r="R8" s="81"/>
      <c r="S8" s="81"/>
      <c r="T8" s="81"/>
    </row>
    <row r="9" spans="2:27" ht="31.5" x14ac:dyDescent="0.25">
      <c r="B9" s="131" t="s">
        <v>112</v>
      </c>
      <c r="C9" s="132">
        <v>44000</v>
      </c>
      <c r="D9" s="230"/>
      <c r="E9" s="133">
        <f>C9*D9</f>
        <v>0</v>
      </c>
      <c r="F9" s="134">
        <v>35</v>
      </c>
      <c r="G9" s="230"/>
      <c r="H9" s="135">
        <f t="shared" ref="H9:H14" si="0">F9*G9</f>
        <v>0</v>
      </c>
      <c r="I9" s="133">
        <f t="shared" ref="I9:I14" si="1">E9+H9</f>
        <v>0</v>
      </c>
      <c r="J9" s="13"/>
      <c r="L9" s="69"/>
      <c r="M9" s="69"/>
      <c r="N9" s="69"/>
      <c r="U9"/>
      <c r="V9"/>
      <c r="W9"/>
      <c r="X9"/>
      <c r="Y9"/>
      <c r="Z9"/>
      <c r="AA9"/>
    </row>
    <row r="10" spans="2:27" ht="27" customHeight="1" x14ac:dyDescent="0.25">
      <c r="B10" s="136" t="s">
        <v>54</v>
      </c>
      <c r="C10" s="132">
        <v>27000</v>
      </c>
      <c r="D10" s="230"/>
      <c r="E10" s="133">
        <f t="shared" ref="E10:E14" si="2">C10*D10</f>
        <v>0</v>
      </c>
      <c r="F10" s="134">
        <v>20</v>
      </c>
      <c r="G10" s="230"/>
      <c r="H10" s="135">
        <f t="shared" si="0"/>
        <v>0</v>
      </c>
      <c r="I10" s="133">
        <f t="shared" si="1"/>
        <v>0</v>
      </c>
      <c r="J10" s="13"/>
      <c r="L10" s="69"/>
      <c r="M10" s="69"/>
      <c r="N10" s="69"/>
      <c r="U10"/>
      <c r="V10"/>
      <c r="W10"/>
      <c r="X10"/>
      <c r="Y10"/>
      <c r="Z10"/>
      <c r="AA10"/>
    </row>
    <row r="11" spans="2:27" ht="24.95" customHeight="1" x14ac:dyDescent="0.25">
      <c r="B11" s="136" t="s">
        <v>3</v>
      </c>
      <c r="C11" s="132">
        <v>6500</v>
      </c>
      <c r="D11" s="230"/>
      <c r="E11" s="133">
        <f t="shared" si="2"/>
        <v>0</v>
      </c>
      <c r="F11" s="134">
        <v>15</v>
      </c>
      <c r="G11" s="230"/>
      <c r="H11" s="135">
        <f t="shared" si="0"/>
        <v>0</v>
      </c>
      <c r="I11" s="133">
        <f t="shared" si="1"/>
        <v>0</v>
      </c>
      <c r="J11" s="13"/>
      <c r="L11" s="69"/>
      <c r="M11" s="69"/>
      <c r="N11" s="69"/>
      <c r="U11"/>
      <c r="V11"/>
      <c r="W11"/>
      <c r="X11"/>
      <c r="Y11"/>
      <c r="Z11"/>
      <c r="AA11"/>
    </row>
    <row r="12" spans="2:27" ht="24.95" customHeight="1" x14ac:dyDescent="0.25">
      <c r="B12" s="136" t="s">
        <v>2</v>
      </c>
      <c r="C12" s="132">
        <v>1200</v>
      </c>
      <c r="D12" s="230"/>
      <c r="E12" s="133">
        <f t="shared" si="2"/>
        <v>0</v>
      </c>
      <c r="F12" s="134">
        <v>10</v>
      </c>
      <c r="G12" s="230"/>
      <c r="H12" s="135">
        <f t="shared" si="0"/>
        <v>0</v>
      </c>
      <c r="I12" s="133">
        <f t="shared" si="1"/>
        <v>0</v>
      </c>
      <c r="J12" s="13"/>
      <c r="K12" s="231"/>
      <c r="L12" s="69"/>
      <c r="M12" s="69"/>
      <c r="N12" s="69"/>
      <c r="U12"/>
      <c r="V12"/>
      <c r="W12"/>
      <c r="X12"/>
      <c r="Y12"/>
      <c r="Z12"/>
      <c r="AA12"/>
    </row>
    <row r="13" spans="2:27" ht="24.95" customHeight="1" x14ac:dyDescent="0.25">
      <c r="B13" s="136" t="s">
        <v>4</v>
      </c>
      <c r="C13" s="132">
        <v>500</v>
      </c>
      <c r="D13" s="230"/>
      <c r="E13" s="133">
        <f t="shared" si="2"/>
        <v>0</v>
      </c>
      <c r="F13" s="134">
        <v>20</v>
      </c>
      <c r="G13" s="230"/>
      <c r="H13" s="135">
        <f t="shared" si="0"/>
        <v>0</v>
      </c>
      <c r="I13" s="133">
        <f t="shared" si="1"/>
        <v>0</v>
      </c>
      <c r="J13" s="13"/>
      <c r="L13" s="69"/>
      <c r="M13" s="69"/>
      <c r="N13" s="69"/>
      <c r="U13"/>
      <c r="V13"/>
      <c r="W13"/>
      <c r="X13"/>
      <c r="Y13"/>
      <c r="Z13"/>
      <c r="AA13"/>
    </row>
    <row r="14" spans="2:27" ht="24.95" customHeight="1" x14ac:dyDescent="0.25">
      <c r="B14" s="136" t="s">
        <v>113</v>
      </c>
      <c r="C14" s="132">
        <v>500</v>
      </c>
      <c r="D14" s="230"/>
      <c r="E14" s="133">
        <f t="shared" si="2"/>
        <v>0</v>
      </c>
      <c r="F14" s="134">
        <v>10</v>
      </c>
      <c r="G14" s="230"/>
      <c r="H14" s="135">
        <f t="shared" si="0"/>
        <v>0</v>
      </c>
      <c r="I14" s="133">
        <f t="shared" si="1"/>
        <v>0</v>
      </c>
      <c r="J14" s="13"/>
      <c r="L14" s="69"/>
      <c r="M14" s="69"/>
      <c r="N14" s="69"/>
      <c r="U14"/>
      <c r="V14"/>
      <c r="W14"/>
      <c r="X14"/>
      <c r="Y14"/>
      <c r="Z14"/>
      <c r="AA14"/>
    </row>
    <row r="15" spans="2:27" ht="24.95" customHeight="1" thickBot="1" x14ac:dyDescent="0.3">
      <c r="B15" s="137" t="s">
        <v>28</v>
      </c>
      <c r="C15" s="138">
        <f>SUM(C9:C14)</f>
        <v>79700</v>
      </c>
      <c r="D15" s="139"/>
      <c r="E15" s="140">
        <f>SUM(E9:E14)</f>
        <v>0</v>
      </c>
      <c r="F15" s="141">
        <f>SUM(F9:F14)</f>
        <v>110</v>
      </c>
      <c r="G15" s="139"/>
      <c r="H15" s="139">
        <f>SUM(H9:H14)</f>
        <v>0</v>
      </c>
      <c r="I15" s="142">
        <f>SUM(I9:I14)</f>
        <v>0</v>
      </c>
      <c r="M15" s="69"/>
      <c r="N15" s="69"/>
      <c r="Y15"/>
      <c r="Z15"/>
      <c r="AA15"/>
    </row>
    <row r="16" spans="2:27" ht="15.75" x14ac:dyDescent="0.25">
      <c r="B16" s="143"/>
      <c r="C16" s="143"/>
      <c r="D16" s="143"/>
      <c r="E16" s="143"/>
      <c r="F16" s="143"/>
      <c r="G16" s="143"/>
      <c r="H16" s="143"/>
      <c r="I16" s="143"/>
    </row>
    <row r="17" spans="2:27" ht="15.75" x14ac:dyDescent="0.25">
      <c r="B17" s="144" t="s">
        <v>25</v>
      </c>
      <c r="C17" s="145"/>
      <c r="D17" s="143"/>
      <c r="E17" s="143"/>
      <c r="F17" s="143"/>
      <c r="G17" s="143"/>
      <c r="H17" s="143"/>
      <c r="I17" s="143"/>
    </row>
    <row r="18" spans="2:27" ht="15.75" x14ac:dyDescent="0.25">
      <c r="B18" s="143" t="s">
        <v>61</v>
      </c>
      <c r="C18" s="145"/>
      <c r="D18" s="143"/>
      <c r="E18" s="143"/>
      <c r="F18" s="143"/>
      <c r="G18" s="143"/>
      <c r="H18" s="143"/>
      <c r="I18" s="143"/>
      <c r="L18" s="8"/>
    </row>
    <row r="19" spans="2:27" ht="15.75" x14ac:dyDescent="0.25">
      <c r="B19" s="143" t="s">
        <v>130</v>
      </c>
      <c r="C19" s="145"/>
      <c r="D19" s="143"/>
      <c r="E19" s="143"/>
      <c r="F19" s="143"/>
      <c r="G19" s="143"/>
      <c r="H19" s="143"/>
      <c r="I19" s="143"/>
      <c r="L19" s="8"/>
    </row>
    <row r="20" spans="2:27" ht="15.75" x14ac:dyDescent="0.25">
      <c r="B20" s="143" t="s">
        <v>138</v>
      </c>
      <c r="C20" s="145"/>
      <c r="D20" s="143"/>
      <c r="E20" s="143"/>
      <c r="F20" s="143"/>
      <c r="G20" s="143"/>
      <c r="H20" s="143"/>
      <c r="I20" s="143"/>
      <c r="L20" s="8"/>
    </row>
    <row r="21" spans="2:27" ht="15.75" x14ac:dyDescent="0.25">
      <c r="B21" s="143" t="s">
        <v>115</v>
      </c>
      <c r="C21" s="145"/>
      <c r="D21" s="143"/>
      <c r="E21" s="143"/>
      <c r="F21" s="143"/>
      <c r="G21" s="143"/>
      <c r="H21" s="143"/>
      <c r="I21" s="143"/>
      <c r="L21" s="8"/>
    </row>
    <row r="22" spans="2:27" ht="15.75" x14ac:dyDescent="0.25">
      <c r="B22" s="143"/>
      <c r="C22" s="145"/>
      <c r="D22" s="143"/>
      <c r="E22" s="143"/>
      <c r="F22" s="143"/>
      <c r="G22" s="143"/>
      <c r="H22" s="143"/>
      <c r="I22" s="143"/>
      <c r="L22" s="8"/>
    </row>
    <row r="23" spans="2:27" ht="15.75" x14ac:dyDescent="0.25">
      <c r="B23" s="143"/>
      <c r="C23" s="143"/>
      <c r="D23" s="143"/>
      <c r="E23" s="143"/>
      <c r="F23" s="143"/>
      <c r="G23" s="143"/>
      <c r="H23" s="143"/>
      <c r="I23" s="143"/>
    </row>
    <row r="24" spans="2:27" ht="18.75" x14ac:dyDescent="0.3">
      <c r="B24" s="147" t="s">
        <v>7</v>
      </c>
      <c r="C24" s="147"/>
      <c r="D24" s="143"/>
      <c r="E24" s="143"/>
      <c r="F24" s="143"/>
      <c r="G24" s="143"/>
      <c r="H24" s="143"/>
      <c r="I24" s="143"/>
      <c r="L24" s="69"/>
      <c r="M24" s="69"/>
      <c r="N24" s="69"/>
      <c r="U24"/>
      <c r="V24"/>
      <c r="W24"/>
      <c r="X24"/>
      <c r="Y24"/>
      <c r="Z24"/>
      <c r="AA24"/>
    </row>
    <row r="25" spans="2:27" ht="16.5" thickBot="1" x14ac:dyDescent="0.3">
      <c r="B25" s="143"/>
      <c r="C25" s="143"/>
      <c r="D25" s="143"/>
      <c r="E25" s="143"/>
      <c r="F25" s="143"/>
      <c r="G25" s="143"/>
      <c r="H25" s="143"/>
      <c r="I25" s="143"/>
      <c r="L25" s="69"/>
      <c r="M25" s="69"/>
      <c r="N25" s="69"/>
      <c r="Y25"/>
      <c r="Z25"/>
      <c r="AA25"/>
    </row>
    <row r="26" spans="2:27" ht="15.75" x14ac:dyDescent="0.25">
      <c r="B26" s="126" t="s">
        <v>0</v>
      </c>
      <c r="C26" s="127">
        <v>1</v>
      </c>
      <c r="D26" s="127">
        <v>2</v>
      </c>
      <c r="E26" s="128">
        <v>3</v>
      </c>
      <c r="F26" s="126">
        <v>4</v>
      </c>
      <c r="G26" s="127">
        <v>5</v>
      </c>
      <c r="H26" s="127">
        <v>6</v>
      </c>
      <c r="I26" s="128">
        <v>7</v>
      </c>
    </row>
    <row r="27" spans="2:27" ht="94.5" x14ac:dyDescent="0.25">
      <c r="B27" s="129" t="s">
        <v>1</v>
      </c>
      <c r="C27" s="185" t="s">
        <v>146</v>
      </c>
      <c r="D27" s="185" t="s">
        <v>147</v>
      </c>
      <c r="E27" s="184" t="s">
        <v>148</v>
      </c>
      <c r="F27" s="130" t="s">
        <v>149</v>
      </c>
      <c r="G27" s="183" t="s">
        <v>150</v>
      </c>
      <c r="H27" s="185" t="s">
        <v>151</v>
      </c>
      <c r="I27" s="184" t="s">
        <v>152</v>
      </c>
    </row>
    <row r="28" spans="2:27" ht="31.5" x14ac:dyDescent="0.25">
      <c r="B28" s="131" t="s">
        <v>112</v>
      </c>
      <c r="C28" s="132">
        <v>44000</v>
      </c>
      <c r="D28" s="230"/>
      <c r="E28" s="133">
        <f>C28*D28</f>
        <v>0</v>
      </c>
      <c r="F28" s="134">
        <v>35</v>
      </c>
      <c r="G28" s="230"/>
      <c r="H28" s="135">
        <f t="shared" ref="H28:H33" si="3">F28*G28</f>
        <v>0</v>
      </c>
      <c r="I28" s="133">
        <f t="shared" ref="I28:I33" si="4">E28+H28</f>
        <v>0</v>
      </c>
    </row>
    <row r="29" spans="2:27" ht="24.95" customHeight="1" x14ac:dyDescent="0.25">
      <c r="B29" s="136" t="s">
        <v>54</v>
      </c>
      <c r="C29" s="132">
        <v>27000</v>
      </c>
      <c r="D29" s="230"/>
      <c r="E29" s="133">
        <f t="shared" ref="E29:E33" si="5">C29*D29</f>
        <v>0</v>
      </c>
      <c r="F29" s="134">
        <v>20</v>
      </c>
      <c r="G29" s="230"/>
      <c r="H29" s="135">
        <f t="shared" si="3"/>
        <v>0</v>
      </c>
      <c r="I29" s="133">
        <f t="shared" si="4"/>
        <v>0</v>
      </c>
    </row>
    <row r="30" spans="2:27" ht="24.95" customHeight="1" x14ac:dyDescent="0.25">
      <c r="B30" s="136" t="s">
        <v>3</v>
      </c>
      <c r="C30" s="132">
        <v>6500</v>
      </c>
      <c r="D30" s="230"/>
      <c r="E30" s="133">
        <f t="shared" si="5"/>
        <v>0</v>
      </c>
      <c r="F30" s="134">
        <v>15</v>
      </c>
      <c r="G30" s="230"/>
      <c r="H30" s="135">
        <f t="shared" si="3"/>
        <v>0</v>
      </c>
      <c r="I30" s="133">
        <f t="shared" si="4"/>
        <v>0</v>
      </c>
    </row>
    <row r="31" spans="2:27" ht="24.95" customHeight="1" x14ac:dyDescent="0.25">
      <c r="B31" s="136" t="s">
        <v>2</v>
      </c>
      <c r="C31" s="132">
        <v>1200</v>
      </c>
      <c r="D31" s="230"/>
      <c r="E31" s="133">
        <f t="shared" si="5"/>
        <v>0</v>
      </c>
      <c r="F31" s="134">
        <v>10</v>
      </c>
      <c r="G31" s="230"/>
      <c r="H31" s="135">
        <f t="shared" si="3"/>
        <v>0</v>
      </c>
      <c r="I31" s="133">
        <f t="shared" si="4"/>
        <v>0</v>
      </c>
    </row>
    <row r="32" spans="2:27" ht="24.95" customHeight="1" x14ac:dyDescent="0.25">
      <c r="B32" s="136" t="s">
        <v>4</v>
      </c>
      <c r="C32" s="132">
        <v>500</v>
      </c>
      <c r="D32" s="230"/>
      <c r="E32" s="133">
        <f t="shared" si="5"/>
        <v>0</v>
      </c>
      <c r="F32" s="134">
        <v>20</v>
      </c>
      <c r="G32" s="230"/>
      <c r="H32" s="135">
        <f t="shared" si="3"/>
        <v>0</v>
      </c>
      <c r="I32" s="133">
        <f t="shared" si="4"/>
        <v>0</v>
      </c>
    </row>
    <row r="33" spans="2:27" ht="24.95" customHeight="1" x14ac:dyDescent="0.25">
      <c r="B33" s="136" t="s">
        <v>113</v>
      </c>
      <c r="C33" s="132">
        <v>500</v>
      </c>
      <c r="D33" s="230"/>
      <c r="E33" s="133">
        <f t="shared" si="5"/>
        <v>0</v>
      </c>
      <c r="F33" s="134">
        <v>10</v>
      </c>
      <c r="G33" s="230"/>
      <c r="H33" s="135">
        <f t="shared" si="3"/>
        <v>0</v>
      </c>
      <c r="I33" s="133">
        <f t="shared" si="4"/>
        <v>0</v>
      </c>
    </row>
    <row r="34" spans="2:27" ht="24.95" customHeight="1" thickBot="1" x14ac:dyDescent="0.3">
      <c r="B34" s="137" t="s">
        <v>28</v>
      </c>
      <c r="C34" s="138">
        <f>SUM(C28:C33)</f>
        <v>79700</v>
      </c>
      <c r="D34" s="139"/>
      <c r="E34" s="242">
        <f>SUM(E28:E33)</f>
        <v>0</v>
      </c>
      <c r="F34" s="141">
        <f>SUM(F28:F33)</f>
        <v>110</v>
      </c>
      <c r="G34" s="139"/>
      <c r="H34" s="139">
        <f>SUM(H28:H33)</f>
        <v>0</v>
      </c>
      <c r="I34" s="142">
        <f>SUM(I28:I33)</f>
        <v>0</v>
      </c>
    </row>
    <row r="35" spans="2:27" ht="15.75" x14ac:dyDescent="0.25">
      <c r="B35" s="143"/>
      <c r="C35" s="143"/>
      <c r="D35" s="143"/>
      <c r="E35" s="143"/>
      <c r="F35" s="143"/>
      <c r="G35" s="143"/>
      <c r="H35" s="143"/>
      <c r="I35" s="143"/>
    </row>
    <row r="36" spans="2:27" ht="15.75" x14ac:dyDescent="0.25">
      <c r="B36" s="143"/>
      <c r="C36" s="143"/>
      <c r="D36" s="143"/>
      <c r="E36" s="143"/>
      <c r="F36" s="143"/>
      <c r="G36" s="143"/>
      <c r="H36" s="143"/>
      <c r="I36" s="143"/>
    </row>
    <row r="37" spans="2:27" ht="15.75" x14ac:dyDescent="0.25">
      <c r="B37" s="144" t="s">
        <v>25</v>
      </c>
      <c r="C37" s="143"/>
      <c r="D37" s="143"/>
      <c r="E37" s="143"/>
      <c r="F37" s="143"/>
      <c r="G37" s="143"/>
      <c r="H37" s="143"/>
      <c r="I37" s="143"/>
      <c r="L37" s="69"/>
      <c r="M37" s="69"/>
      <c r="N37" s="69"/>
      <c r="Y37"/>
      <c r="Z37"/>
      <c r="AA37"/>
    </row>
    <row r="38" spans="2:27" s="112" customFormat="1" ht="15.75" x14ac:dyDescent="0.25">
      <c r="B38" s="143" t="s">
        <v>129</v>
      </c>
      <c r="C38" s="143"/>
      <c r="D38" s="143"/>
      <c r="E38" s="143"/>
      <c r="F38" s="143"/>
      <c r="G38" s="143"/>
      <c r="H38" s="146"/>
      <c r="I38" s="14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</row>
    <row r="39" spans="2:27" x14ac:dyDescent="0.25">
      <c r="B39" t="s">
        <v>117</v>
      </c>
    </row>
    <row r="40" spans="2:27" x14ac:dyDescent="0.25">
      <c r="B40" s="8"/>
      <c r="C40" s="8"/>
      <c r="D40" s="8"/>
    </row>
    <row r="41" spans="2:27" ht="30" customHeight="1" thickBot="1" x14ac:dyDescent="0.3">
      <c r="B41" s="148" t="s">
        <v>139</v>
      </c>
      <c r="C41" s="149"/>
      <c r="D41" s="150"/>
      <c r="E41" s="194" t="s">
        <v>140</v>
      </c>
      <c r="F41" s="194"/>
      <c r="G41" s="195"/>
      <c r="H41" s="195"/>
      <c r="I41" s="196"/>
    </row>
    <row r="42" spans="2:27" x14ac:dyDescent="0.25">
      <c r="B42" s="66"/>
      <c r="C42" s="102"/>
      <c r="D42" s="102"/>
      <c r="E42" s="102"/>
      <c r="F42" s="102"/>
      <c r="G42" s="102"/>
      <c r="H42" s="102"/>
      <c r="I42" s="67"/>
    </row>
  </sheetData>
  <sheetProtection password="CC55" sheet="1" objects="1" scenarios="1"/>
  <mergeCells count="3">
    <mergeCell ref="B2:I2"/>
    <mergeCell ref="E41:F41"/>
    <mergeCell ref="G41:I41"/>
  </mergeCells>
  <dataValidations count="5">
    <dataValidation type="decimal" operator="greaterThanOrEqual" allowBlank="1" showInputMessage="1" showErrorMessage="1" sqref="K31">
      <formula1>0</formula1>
    </dataValidation>
    <dataValidation type="decimal" operator="greaterThanOrEqual" allowBlank="1" showInputMessage="1" showErrorMessage="1" error="ניתן להקליד הצעת מחיר הגדולה או שווה ל- 0" prompt="הזן מחיר לק&quot;ג אחד בדולרים" sqref="D28:D33">
      <formula1>0</formula1>
    </dataValidation>
    <dataValidation type="decimal" operator="greaterThanOrEqual" allowBlank="1" showInputMessage="1" showErrorMessage="1" error="ניתן להקליד הצעת מחיר הגדולה או שווה ל- 0" prompt="הזן מחיר מינימום למשלוח אחד בדולרים" sqref="G28:G33">
      <formula1>0</formula1>
    </dataValidation>
    <dataValidation type="decimal" operator="greaterThanOrEqual" allowBlank="1" showInputMessage="1" showErrorMessage="1" error="ניתן להקליד הצעת מחיר הגדולה או שווה ל- 0" prompt="הזן מחיר לק&quot;ג אחד בדולרים" sqref="D9:D14">
      <formula1>0</formula1>
    </dataValidation>
    <dataValidation type="decimal" operator="greaterThanOrEqual" allowBlank="1" showInputMessage="1" showErrorMessage="1" error="ניתן להקליד הצעת מחיר הגדולה או שווה ל- 0" prompt="הזן מחיר מינימום למשלוח אחד בדולרים" sqref="G9:G14">
      <formula1>0</formula1>
    </dataValidation>
  </dataValidations>
  <pageMargins left="0.70866141732283505" right="0.70866141732283505" top="0.74803149606299202" bottom="0.74803149606299202" header="0.31496062992126" footer="0.31496062992126"/>
  <pageSetup paperSize="9" scale="62" fitToHeight="0" orientation="portrait" r:id="rId1"/>
  <headerFooter>
    <oddFooter>&amp;Cעמוד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58"/>
  <sheetViews>
    <sheetView rightToLeft="1" topLeftCell="A25" zoomScaleNormal="100" workbookViewId="0">
      <selection activeCell="M36" sqref="M36"/>
    </sheetView>
  </sheetViews>
  <sheetFormatPr defaultRowHeight="15" x14ac:dyDescent="0.25"/>
  <cols>
    <col min="2" max="2" width="15.7109375" bestFit="1" customWidth="1"/>
    <col min="3" max="3" width="13.7109375" bestFit="1" customWidth="1"/>
    <col min="4" max="4" width="17.28515625" customWidth="1"/>
    <col min="5" max="5" width="18.42578125" customWidth="1"/>
    <col min="6" max="6" width="17.42578125" customWidth="1"/>
    <col min="7" max="7" width="15.85546875" customWidth="1"/>
    <col min="8" max="8" width="17.42578125" customWidth="1"/>
    <col min="9" max="9" width="16.85546875" customWidth="1"/>
    <col min="10" max="11" width="16.5703125" customWidth="1"/>
    <col min="12" max="12" width="16.85546875" customWidth="1"/>
    <col min="13" max="13" width="17.42578125" customWidth="1"/>
    <col min="14" max="14" width="16.5703125" customWidth="1"/>
    <col min="15" max="15" width="13.28515625" customWidth="1"/>
    <col min="16" max="16" width="9" style="69"/>
    <col min="17" max="19" width="15.7109375" style="69" customWidth="1"/>
    <col min="20" max="20" width="14.42578125" style="69" customWidth="1"/>
    <col min="21" max="28" width="9" style="69"/>
  </cols>
  <sheetData>
    <row r="1" spans="2:28" ht="15.75" thickBot="1" x14ac:dyDescent="0.3"/>
    <row r="2" spans="2:28" ht="80.099999999999994" customHeight="1" thickBot="1" x14ac:dyDescent="0.3">
      <c r="B2" s="191" t="s">
        <v>142</v>
      </c>
      <c r="C2" s="192"/>
      <c r="D2" s="192"/>
      <c r="E2" s="192"/>
      <c r="F2" s="192"/>
      <c r="G2" s="192"/>
      <c r="H2" s="192"/>
      <c r="I2" s="192"/>
      <c r="J2" s="192"/>
      <c r="K2" s="193"/>
      <c r="N2" s="68"/>
      <c r="O2" s="69"/>
      <c r="AB2"/>
    </row>
    <row r="3" spans="2:28" ht="18.75" x14ac:dyDescent="0.3">
      <c r="B3" s="125" t="s">
        <v>143</v>
      </c>
      <c r="C3" s="125"/>
      <c r="D3" s="125"/>
      <c r="O3" s="68"/>
    </row>
    <row r="6" spans="2:28" s="69" customFormat="1" ht="18.75" x14ac:dyDescent="0.3">
      <c r="B6" s="125" t="s">
        <v>76</v>
      </c>
      <c r="C6" s="125"/>
      <c r="D6" s="125"/>
      <c r="E6" s="151"/>
      <c r="F6"/>
      <c r="G6"/>
      <c r="H6"/>
      <c r="I6"/>
      <c r="J6"/>
      <c r="K6"/>
      <c r="L6"/>
      <c r="M6"/>
      <c r="N6"/>
      <c r="O6"/>
    </row>
    <row r="7" spans="2:28" ht="15.75" thickBot="1" x14ac:dyDescent="0.3"/>
    <row r="8" spans="2:28" s="69" customFormat="1" ht="18.75" x14ac:dyDescent="0.3">
      <c r="B8" s="126" t="s">
        <v>0</v>
      </c>
      <c r="C8" s="127">
        <v>1</v>
      </c>
      <c r="D8" s="127">
        <v>2</v>
      </c>
      <c r="E8" s="127">
        <v>3</v>
      </c>
      <c r="F8" s="128">
        <v>4</v>
      </c>
      <c r="G8" s="126">
        <v>5</v>
      </c>
      <c r="H8" s="127">
        <v>6</v>
      </c>
      <c r="I8" s="127">
        <v>7</v>
      </c>
      <c r="J8" s="127">
        <v>8</v>
      </c>
      <c r="K8" s="128">
        <v>9</v>
      </c>
      <c r="L8" s="72"/>
    </row>
    <row r="9" spans="2:28" s="69" customFormat="1" ht="94.5" x14ac:dyDescent="0.25">
      <c r="B9" s="178" t="s">
        <v>1</v>
      </c>
      <c r="C9" s="179" t="s">
        <v>153</v>
      </c>
      <c r="D9" s="179" t="s">
        <v>154</v>
      </c>
      <c r="E9" s="179" t="s">
        <v>157</v>
      </c>
      <c r="F9" s="180" t="s">
        <v>158</v>
      </c>
      <c r="G9" s="181" t="s">
        <v>149</v>
      </c>
      <c r="H9" s="179" t="s">
        <v>159</v>
      </c>
      <c r="I9" s="179" t="s">
        <v>160</v>
      </c>
      <c r="J9" s="179" t="s">
        <v>164</v>
      </c>
      <c r="K9" s="180" t="s">
        <v>161</v>
      </c>
      <c r="L9" s="73"/>
    </row>
    <row r="10" spans="2:28" s="69" customFormat="1" ht="24.95" customHeight="1" x14ac:dyDescent="0.25">
      <c r="B10" s="136" t="s">
        <v>12</v>
      </c>
      <c r="C10" s="152">
        <v>1500</v>
      </c>
      <c r="D10" s="232"/>
      <c r="E10" s="153">
        <f t="shared" ref="E10:E15" si="0">C10*D10*0.4</f>
        <v>0</v>
      </c>
      <c r="F10" s="133">
        <f>E10*J22</f>
        <v>0</v>
      </c>
      <c r="G10" s="154">
        <v>25</v>
      </c>
      <c r="H10" s="232"/>
      <c r="I10" s="153">
        <f t="shared" ref="I10:I15" si="1">G10*H10*0.6</f>
        <v>0</v>
      </c>
      <c r="J10" s="135">
        <f>I10*J22</f>
        <v>0</v>
      </c>
      <c r="K10" s="133">
        <f t="shared" ref="K10:K15" si="2">J10+F10</f>
        <v>0</v>
      </c>
      <c r="L10" s="73"/>
    </row>
    <row r="11" spans="2:28" s="69" customFormat="1" ht="24.95" customHeight="1" x14ac:dyDescent="0.25">
      <c r="B11" s="136" t="s">
        <v>14</v>
      </c>
      <c r="C11" s="152">
        <v>1300</v>
      </c>
      <c r="D11" s="233"/>
      <c r="E11" s="155">
        <f t="shared" si="0"/>
        <v>0</v>
      </c>
      <c r="F11" s="133">
        <f>E11*J23</f>
        <v>0</v>
      </c>
      <c r="G11" s="154">
        <v>15</v>
      </c>
      <c r="H11" s="233"/>
      <c r="I11" s="155">
        <f t="shared" si="1"/>
        <v>0</v>
      </c>
      <c r="J11" s="135">
        <f>I11*J23</f>
        <v>0</v>
      </c>
      <c r="K11" s="133">
        <f t="shared" si="2"/>
        <v>0</v>
      </c>
      <c r="L11" s="73"/>
    </row>
    <row r="12" spans="2:28" s="69" customFormat="1" ht="24.95" customHeight="1" x14ac:dyDescent="0.25">
      <c r="B12" s="136" t="s">
        <v>53</v>
      </c>
      <c r="C12" s="152">
        <v>900</v>
      </c>
      <c r="D12" s="233"/>
      <c r="E12" s="155">
        <f t="shared" si="0"/>
        <v>0</v>
      </c>
      <c r="F12" s="133">
        <f>E12*J23</f>
        <v>0</v>
      </c>
      <c r="G12" s="154">
        <v>10</v>
      </c>
      <c r="H12" s="233"/>
      <c r="I12" s="155">
        <f t="shared" si="1"/>
        <v>0</v>
      </c>
      <c r="J12" s="135">
        <f>I12*J23</f>
        <v>0</v>
      </c>
      <c r="K12" s="133">
        <f t="shared" si="2"/>
        <v>0</v>
      </c>
      <c r="L12" s="73"/>
    </row>
    <row r="13" spans="2:28" s="69" customFormat="1" ht="24.95" customHeight="1" x14ac:dyDescent="0.25">
      <c r="B13" s="136" t="s">
        <v>13</v>
      </c>
      <c r="C13" s="152">
        <v>200</v>
      </c>
      <c r="D13" s="233"/>
      <c r="E13" s="155">
        <f t="shared" si="0"/>
        <v>0</v>
      </c>
      <c r="F13" s="133">
        <f>E13*J23</f>
        <v>0</v>
      </c>
      <c r="G13" s="154">
        <v>20</v>
      </c>
      <c r="H13" s="233"/>
      <c r="I13" s="155">
        <f t="shared" si="1"/>
        <v>0</v>
      </c>
      <c r="J13" s="135">
        <f>I13*J23</f>
        <v>0</v>
      </c>
      <c r="K13" s="133">
        <f t="shared" si="2"/>
        <v>0</v>
      </c>
      <c r="L13" s="73"/>
    </row>
    <row r="14" spans="2:28" s="69" customFormat="1" ht="24.95" customHeight="1" x14ac:dyDescent="0.25">
      <c r="B14" s="136" t="s">
        <v>15</v>
      </c>
      <c r="C14" s="152">
        <v>200</v>
      </c>
      <c r="D14" s="234"/>
      <c r="E14" s="156">
        <f t="shared" si="0"/>
        <v>0</v>
      </c>
      <c r="F14" s="133">
        <f>E14*J24</f>
        <v>0</v>
      </c>
      <c r="G14" s="154">
        <v>15</v>
      </c>
      <c r="H14" s="234"/>
      <c r="I14" s="156">
        <f t="shared" si="1"/>
        <v>0</v>
      </c>
      <c r="J14" s="135">
        <f>I14*J24</f>
        <v>0</v>
      </c>
      <c r="K14" s="133">
        <f t="shared" si="2"/>
        <v>0</v>
      </c>
      <c r="L14" s="73"/>
    </row>
    <row r="15" spans="2:28" s="69" customFormat="1" ht="24.95" customHeight="1" x14ac:dyDescent="0.25">
      <c r="B15" s="136" t="s">
        <v>118</v>
      </c>
      <c r="C15" s="152">
        <v>100</v>
      </c>
      <c r="D15" s="233"/>
      <c r="E15" s="155">
        <f t="shared" si="0"/>
        <v>0</v>
      </c>
      <c r="F15" s="133">
        <f>E15*J23</f>
        <v>0</v>
      </c>
      <c r="G15" s="154">
        <v>15</v>
      </c>
      <c r="H15" s="233"/>
      <c r="I15" s="155">
        <f t="shared" si="1"/>
        <v>0</v>
      </c>
      <c r="J15" s="135">
        <f>I15*J23</f>
        <v>0</v>
      </c>
      <c r="K15" s="133">
        <f t="shared" si="2"/>
        <v>0</v>
      </c>
      <c r="L15" s="73"/>
    </row>
    <row r="16" spans="2:28" s="69" customFormat="1" ht="24.95" customHeight="1" thickBot="1" x14ac:dyDescent="0.3">
      <c r="B16" s="137" t="s">
        <v>28</v>
      </c>
      <c r="C16" s="157">
        <f>SUM(C10:C15)</f>
        <v>4200</v>
      </c>
      <c r="D16" s="158"/>
      <c r="E16" s="158"/>
      <c r="F16" s="140"/>
      <c r="G16" s="137">
        <f>SUM(G10:G15)</f>
        <v>100</v>
      </c>
      <c r="H16" s="158"/>
      <c r="I16" s="158"/>
      <c r="J16" s="158"/>
      <c r="K16" s="142">
        <f>SUM(K10:K15)</f>
        <v>0</v>
      </c>
      <c r="L16" s="74"/>
      <c r="O16" s="75"/>
    </row>
    <row r="17" spans="2:28" s="69" customFormat="1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9" spans="2:28" s="69" customFormat="1" x14ac:dyDescent="0.25">
      <c r="B19"/>
      <c r="C19"/>
      <c r="D19"/>
      <c r="E19"/>
      <c r="F19"/>
      <c r="G19"/>
      <c r="H19"/>
      <c r="I19"/>
      <c r="K19"/>
      <c r="L19"/>
      <c r="M19"/>
      <c r="N19"/>
      <c r="O19"/>
    </row>
    <row r="20" spans="2:28" s="69" customFormat="1" ht="15.75" x14ac:dyDescent="0.25">
      <c r="B20" s="170" t="s">
        <v>156</v>
      </c>
      <c r="C20" s="170"/>
      <c r="D20" s="170"/>
      <c r="E20" s="143"/>
      <c r="F20" s="143"/>
      <c r="G20" s="143"/>
      <c r="H20" s="143"/>
      <c r="I20" s="143"/>
      <c r="J20" s="143"/>
      <c r="K20" s="143"/>
      <c r="L20"/>
      <c r="M20"/>
      <c r="N20"/>
      <c r="O20"/>
    </row>
    <row r="21" spans="2:28" s="69" customFormat="1" ht="15.75" x14ac:dyDescent="0.25">
      <c r="B21" s="143"/>
      <c r="C21" s="143"/>
      <c r="D21" s="143"/>
      <c r="E21" s="143"/>
      <c r="F21" s="143"/>
      <c r="G21" s="143"/>
      <c r="H21" s="143"/>
      <c r="I21" s="143"/>
      <c r="J21" s="159" t="s">
        <v>131</v>
      </c>
      <c r="K21" s="159"/>
      <c r="M21" s="114"/>
      <c r="N21" s="8"/>
    </row>
    <row r="22" spans="2:28" s="69" customFormat="1" ht="15.75" x14ac:dyDescent="0.25">
      <c r="B22" s="144" t="s">
        <v>25</v>
      </c>
      <c r="C22" s="145"/>
      <c r="D22" s="143"/>
      <c r="E22" s="143"/>
      <c r="F22" s="143"/>
      <c r="G22" s="143"/>
      <c r="H22" s="143"/>
      <c r="I22" s="160"/>
      <c r="J22" s="161">
        <v>1.36</v>
      </c>
      <c r="K22" s="162" t="s">
        <v>101</v>
      </c>
      <c r="M22" s="8"/>
      <c r="N22" s="8"/>
    </row>
    <row r="23" spans="2:28" s="69" customFormat="1" ht="15.75" x14ac:dyDescent="0.25">
      <c r="B23" s="143" t="s">
        <v>61</v>
      </c>
      <c r="C23" s="145"/>
      <c r="D23" s="143"/>
      <c r="E23" s="143"/>
      <c r="F23" s="143"/>
      <c r="G23" s="143"/>
      <c r="H23" s="143"/>
      <c r="I23" s="160"/>
      <c r="J23" s="161">
        <v>1.1599999999999999</v>
      </c>
      <c r="K23" s="162" t="s">
        <v>102</v>
      </c>
      <c r="M23" s="8"/>
      <c r="N23" s="8"/>
    </row>
    <row r="24" spans="2:28" s="69" customFormat="1" ht="15.75" x14ac:dyDescent="0.25">
      <c r="B24" s="143" t="s">
        <v>114</v>
      </c>
      <c r="C24" s="145"/>
      <c r="D24" s="143"/>
      <c r="E24" s="143"/>
      <c r="F24" s="143"/>
      <c r="G24" s="143"/>
      <c r="H24" s="143"/>
      <c r="I24" s="160"/>
      <c r="J24" s="161">
        <v>1.08</v>
      </c>
      <c r="K24" s="162" t="s">
        <v>103</v>
      </c>
      <c r="M24" s="8"/>
      <c r="N24" s="8"/>
    </row>
    <row r="25" spans="2:28" s="69" customFormat="1" ht="15.75" x14ac:dyDescent="0.25">
      <c r="B25" s="143" t="s">
        <v>144</v>
      </c>
      <c r="C25" s="145"/>
      <c r="D25" s="143"/>
      <c r="E25" s="143"/>
      <c r="F25" s="143"/>
      <c r="G25" s="143"/>
      <c r="H25" s="160"/>
      <c r="I25" s="143"/>
      <c r="J25" s="143"/>
      <c r="K25" s="163"/>
      <c r="L25"/>
      <c r="M25" s="8"/>
      <c r="N25" s="8"/>
    </row>
    <row r="26" spans="2:28" s="69" customFormat="1" ht="15.75" x14ac:dyDescent="0.25">
      <c r="B26" s="143" t="s">
        <v>116</v>
      </c>
      <c r="C26" s="145"/>
      <c r="D26" s="143"/>
      <c r="E26" s="143"/>
      <c r="F26" s="143"/>
      <c r="G26" s="143"/>
      <c r="H26" s="143"/>
      <c r="I26" s="143"/>
      <c r="J26" s="143"/>
      <c r="K26" s="143"/>
      <c r="L26"/>
      <c r="M26"/>
      <c r="N26"/>
      <c r="O26"/>
    </row>
    <row r="27" spans="2:28" ht="15.75" x14ac:dyDescent="0.25">
      <c r="B27" s="143" t="s">
        <v>115</v>
      </c>
      <c r="C27" s="145"/>
      <c r="D27" s="143"/>
      <c r="E27" s="143"/>
      <c r="F27" s="143"/>
      <c r="G27" s="143"/>
      <c r="H27" s="143"/>
      <c r="I27" s="143"/>
      <c r="J27" s="143"/>
      <c r="K27" s="143"/>
      <c r="O27" s="69"/>
      <c r="AB27"/>
    </row>
    <row r="28" spans="2:28" s="69" customFormat="1" ht="15.75" x14ac:dyDescent="0.25">
      <c r="B28" s="143"/>
      <c r="C28" s="145"/>
      <c r="D28" s="145"/>
      <c r="E28" s="143"/>
      <c r="F28" s="143"/>
      <c r="G28" s="143"/>
      <c r="H28" s="143"/>
      <c r="I28" s="143"/>
      <c r="J28" s="143"/>
      <c r="K28" s="143"/>
      <c r="L28"/>
      <c r="M28"/>
      <c r="N28"/>
      <c r="O28"/>
    </row>
    <row r="29" spans="2:28" s="69" customFormat="1" ht="15.75" x14ac:dyDescent="0.25">
      <c r="B29" s="143"/>
      <c r="C29" s="145"/>
      <c r="D29" s="145"/>
      <c r="E29" s="143"/>
      <c r="F29" s="143"/>
      <c r="G29" s="143"/>
      <c r="H29" s="143"/>
      <c r="I29" s="143"/>
      <c r="J29" s="143"/>
      <c r="K29" s="143"/>
      <c r="L29"/>
      <c r="M29"/>
      <c r="N29"/>
      <c r="O29"/>
    </row>
    <row r="30" spans="2:28" s="69" customFormat="1" x14ac:dyDescent="0.25">
      <c r="B30"/>
      <c r="C30" s="7"/>
      <c r="D30" s="7"/>
      <c r="E30"/>
      <c r="F30"/>
      <c r="G30"/>
      <c r="H30"/>
      <c r="I30"/>
      <c r="J30"/>
      <c r="K30"/>
      <c r="L30"/>
      <c r="M30"/>
      <c r="N30"/>
      <c r="O30"/>
    </row>
    <row r="31" spans="2:28" s="69" customFormat="1" x14ac:dyDescent="0.25">
      <c r="B31"/>
      <c r="C31" s="7"/>
      <c r="D31" s="7"/>
      <c r="E31"/>
      <c r="F31"/>
      <c r="G31"/>
      <c r="H31"/>
      <c r="I31"/>
      <c r="J31"/>
      <c r="K31"/>
      <c r="L31"/>
      <c r="M31"/>
      <c r="N31"/>
      <c r="O31"/>
    </row>
    <row r="32" spans="2:28" s="69" customFormat="1" ht="18.75" x14ac:dyDescent="0.3">
      <c r="B32" s="125" t="s">
        <v>18</v>
      </c>
      <c r="C32" s="151"/>
      <c r="D32" s="151"/>
      <c r="E32"/>
      <c r="F32"/>
      <c r="G32"/>
      <c r="H32"/>
      <c r="I32"/>
      <c r="J32"/>
      <c r="K32"/>
      <c r="L32"/>
      <c r="M32"/>
      <c r="N32"/>
      <c r="O32"/>
    </row>
    <row r="33" spans="2:15" ht="15.75" thickBot="1" x14ac:dyDescent="0.3"/>
    <row r="34" spans="2:15" s="69" customFormat="1" ht="18.75" x14ac:dyDescent="0.3">
      <c r="B34" s="126" t="s">
        <v>0</v>
      </c>
      <c r="C34" s="127">
        <v>1</v>
      </c>
      <c r="D34" s="127">
        <v>3</v>
      </c>
      <c r="E34" s="127">
        <v>4</v>
      </c>
      <c r="F34" s="128">
        <v>5</v>
      </c>
      <c r="G34" s="126">
        <v>6</v>
      </c>
      <c r="H34" s="127">
        <v>8</v>
      </c>
      <c r="I34" s="127">
        <v>9</v>
      </c>
      <c r="J34" s="127">
        <v>10</v>
      </c>
      <c r="K34" s="128">
        <v>11</v>
      </c>
      <c r="M34" s="11"/>
      <c r="N34" s="76"/>
    </row>
    <row r="35" spans="2:15" s="69" customFormat="1" ht="108.75" customHeight="1" x14ac:dyDescent="0.3">
      <c r="B35" s="130" t="s">
        <v>32</v>
      </c>
      <c r="C35" s="179" t="s">
        <v>153</v>
      </c>
      <c r="D35" s="179" t="s">
        <v>154</v>
      </c>
      <c r="E35" s="179" t="s">
        <v>155</v>
      </c>
      <c r="F35" s="180" t="s">
        <v>162</v>
      </c>
      <c r="G35" s="181" t="s">
        <v>149</v>
      </c>
      <c r="H35" s="179" t="s">
        <v>159</v>
      </c>
      <c r="I35" s="179" t="s">
        <v>163</v>
      </c>
      <c r="J35" s="179" t="s">
        <v>164</v>
      </c>
      <c r="K35" s="180" t="s">
        <v>165</v>
      </c>
      <c r="M35" s="12"/>
      <c r="N35" s="77"/>
    </row>
    <row r="36" spans="2:15" s="69" customFormat="1" ht="24.95" customHeight="1" x14ac:dyDescent="0.25">
      <c r="B36" s="136" t="s">
        <v>19</v>
      </c>
      <c r="C36" s="164">
        <v>1500</v>
      </c>
      <c r="D36" s="235"/>
      <c r="E36" s="165">
        <f>C36*D36</f>
        <v>0</v>
      </c>
      <c r="F36" s="166">
        <f>E36*J46</f>
        <v>0</v>
      </c>
      <c r="G36" s="167">
        <v>25</v>
      </c>
      <c r="H36" s="235"/>
      <c r="I36" s="165">
        <f>G36*H36</f>
        <v>0</v>
      </c>
      <c r="J36" s="135">
        <f>I36*J46</f>
        <v>0</v>
      </c>
      <c r="K36" s="133">
        <f>J36+F36</f>
        <v>0</v>
      </c>
      <c r="M36" s="8"/>
      <c r="N36" s="73"/>
    </row>
    <row r="37" spans="2:15" s="69" customFormat="1" ht="24.95" customHeight="1" x14ac:dyDescent="0.25">
      <c r="B37" s="136" t="s">
        <v>20</v>
      </c>
      <c r="C37" s="164">
        <v>1400</v>
      </c>
      <c r="D37" s="236"/>
      <c r="E37" s="168">
        <f>C37*D37</f>
        <v>0</v>
      </c>
      <c r="F37" s="133">
        <f>E37*J47</f>
        <v>0</v>
      </c>
      <c r="G37" s="167">
        <v>30</v>
      </c>
      <c r="H37" s="236"/>
      <c r="I37" s="168">
        <f>G37*H37</f>
        <v>0</v>
      </c>
      <c r="J37" s="135">
        <f>I37*J47</f>
        <v>0</v>
      </c>
      <c r="K37" s="133">
        <f>J37+F37</f>
        <v>0</v>
      </c>
      <c r="M37" s="8"/>
      <c r="N37" s="73"/>
    </row>
    <row r="38" spans="2:15" s="69" customFormat="1" ht="24.95" customHeight="1" x14ac:dyDescent="0.25">
      <c r="B38" s="136" t="s">
        <v>21</v>
      </c>
      <c r="C38" s="164">
        <v>200</v>
      </c>
      <c r="D38" s="236"/>
      <c r="E38" s="168">
        <f>C38*D38</f>
        <v>0</v>
      </c>
      <c r="F38" s="133">
        <f>E38*J47</f>
        <v>0</v>
      </c>
      <c r="G38" s="167">
        <v>20</v>
      </c>
      <c r="H38" s="236"/>
      <c r="I38" s="168">
        <f>G38*H38</f>
        <v>0</v>
      </c>
      <c r="J38" s="135">
        <f>I38*J47</f>
        <v>0</v>
      </c>
      <c r="K38" s="133">
        <f>J38+F38</f>
        <v>0</v>
      </c>
      <c r="M38" s="8"/>
      <c r="N38" s="73"/>
    </row>
    <row r="39" spans="2:15" s="69" customFormat="1" ht="24.95" customHeight="1" x14ac:dyDescent="0.25">
      <c r="B39" s="136" t="s">
        <v>22</v>
      </c>
      <c r="C39" s="164">
        <v>200</v>
      </c>
      <c r="D39" s="237"/>
      <c r="E39" s="169">
        <f>C39*D39</f>
        <v>0</v>
      </c>
      <c r="F39" s="133">
        <f>E39*J48</f>
        <v>0</v>
      </c>
      <c r="G39" s="167">
        <v>15</v>
      </c>
      <c r="H39" s="237"/>
      <c r="I39" s="169">
        <f>G39*H39</f>
        <v>0</v>
      </c>
      <c r="J39" s="135">
        <f>I39*J48</f>
        <v>0</v>
      </c>
      <c r="K39" s="133">
        <f>J39+F39</f>
        <v>0</v>
      </c>
      <c r="M39" s="8"/>
      <c r="N39" s="73"/>
    </row>
    <row r="40" spans="2:15" s="69" customFormat="1" ht="24.95" customHeight="1" x14ac:dyDescent="0.25">
      <c r="B40" s="136" t="s">
        <v>23</v>
      </c>
      <c r="C40" s="164">
        <v>900</v>
      </c>
      <c r="D40" s="236"/>
      <c r="E40" s="168">
        <f>C40*D40</f>
        <v>0</v>
      </c>
      <c r="F40" s="133">
        <f>E40*J47</f>
        <v>0</v>
      </c>
      <c r="G40" s="167">
        <v>10</v>
      </c>
      <c r="H40" s="236"/>
      <c r="I40" s="168">
        <f>G40*H40</f>
        <v>0</v>
      </c>
      <c r="J40" s="135">
        <f>I40*J47</f>
        <v>0</v>
      </c>
      <c r="K40" s="133">
        <f>J40+F40</f>
        <v>0</v>
      </c>
      <c r="M40" s="8"/>
      <c r="N40" s="73"/>
    </row>
    <row r="41" spans="2:15" s="69" customFormat="1" ht="24.95" customHeight="1" thickBot="1" x14ac:dyDescent="0.3">
      <c r="B41" s="137" t="s">
        <v>28</v>
      </c>
      <c r="C41" s="157">
        <f>SUM(C36:C40)</f>
        <v>4200</v>
      </c>
      <c r="D41" s="158"/>
      <c r="E41" s="158"/>
      <c r="F41" s="140">
        <f>SUM(F36:F40)</f>
        <v>0</v>
      </c>
      <c r="G41" s="137">
        <f>SUM(G36:G40)</f>
        <v>100</v>
      </c>
      <c r="H41" s="158"/>
      <c r="I41" s="158"/>
      <c r="J41" s="139">
        <f>SUM(J36:J40)</f>
        <v>0</v>
      </c>
      <c r="K41" s="142">
        <f>SUM(K36:K40)</f>
        <v>0</v>
      </c>
      <c r="M41" s="8"/>
      <c r="N41" s="73"/>
    </row>
    <row r="42" spans="2:15" s="69" customFormat="1" x14ac:dyDescent="0.25"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4" spans="2:15" s="69" customFormat="1" ht="15.75" x14ac:dyDescent="0.25">
      <c r="B44" s="170" t="s">
        <v>25</v>
      </c>
      <c r="C44" s="171"/>
      <c r="D44" s="171"/>
      <c r="E44" s="171"/>
      <c r="F44" s="171"/>
      <c r="G44" s="171"/>
      <c r="H44" s="171"/>
      <c r="I44" s="171"/>
      <c r="J44" s="171"/>
      <c r="K44" s="171"/>
      <c r="L44"/>
      <c r="M44"/>
      <c r="N44"/>
      <c r="O44"/>
    </row>
    <row r="45" spans="2:15" s="69" customFormat="1" ht="15.75" x14ac:dyDescent="0.25">
      <c r="B45" s="171"/>
      <c r="C45" s="171"/>
      <c r="D45" s="171"/>
      <c r="E45" s="171"/>
      <c r="F45" s="171"/>
      <c r="G45" s="171"/>
      <c r="H45" s="171"/>
      <c r="I45" s="171"/>
      <c r="J45" s="172" t="s">
        <v>192</v>
      </c>
      <c r="K45" s="172"/>
      <c r="L45" s="10"/>
      <c r="M45"/>
      <c r="N45"/>
      <c r="O45"/>
    </row>
    <row r="46" spans="2:15" s="69" customFormat="1" ht="15.75" x14ac:dyDescent="0.25">
      <c r="B46" s="171" t="s">
        <v>133</v>
      </c>
      <c r="C46" s="171"/>
      <c r="D46" s="171"/>
      <c r="E46" s="171"/>
      <c r="F46" s="171"/>
      <c r="G46" s="171"/>
      <c r="H46" s="171"/>
      <c r="I46" s="171"/>
      <c r="J46" s="173">
        <v>1.33</v>
      </c>
      <c r="K46" s="174" t="s">
        <v>101</v>
      </c>
      <c r="L46" s="10"/>
      <c r="M46"/>
      <c r="N46"/>
      <c r="O46"/>
    </row>
    <row r="47" spans="2:15" s="69" customFormat="1" ht="15.75" x14ac:dyDescent="0.25">
      <c r="B47" s="171" t="s">
        <v>117</v>
      </c>
      <c r="C47" s="171"/>
      <c r="D47" s="171"/>
      <c r="E47" s="171"/>
      <c r="F47" s="171"/>
      <c r="G47" s="171"/>
      <c r="H47" s="171"/>
      <c r="I47" s="171"/>
      <c r="J47" s="173">
        <v>1.1299999999999999</v>
      </c>
      <c r="K47" s="174" t="s">
        <v>102</v>
      </c>
      <c r="L47" s="10"/>
      <c r="M47"/>
      <c r="N47"/>
      <c r="O47"/>
    </row>
    <row r="48" spans="2:15" s="69" customFormat="1" ht="15.75" x14ac:dyDescent="0.25">
      <c r="B48" s="171"/>
      <c r="C48" s="171"/>
      <c r="D48" s="171"/>
      <c r="E48" s="171"/>
      <c r="F48" s="171"/>
      <c r="G48" s="171"/>
      <c r="H48" s="171"/>
      <c r="I48" s="171"/>
      <c r="J48" s="173">
        <v>1.08</v>
      </c>
      <c r="K48" s="174" t="s">
        <v>103</v>
      </c>
      <c r="L48" s="10"/>
      <c r="M48"/>
    </row>
    <row r="49" spans="2:15" s="69" customFormat="1" ht="15.75" x14ac:dyDescent="0.25">
      <c r="B49" s="175" t="s">
        <v>72</v>
      </c>
      <c r="C49" s="171"/>
      <c r="D49" s="171"/>
      <c r="E49" s="171"/>
      <c r="F49" s="171"/>
      <c r="G49" s="171"/>
      <c r="H49" s="171"/>
      <c r="I49" s="171"/>
      <c r="J49" s="176"/>
      <c r="K49" s="176"/>
      <c r="L49"/>
      <c r="M49"/>
      <c r="N49"/>
      <c r="O49"/>
    </row>
    <row r="50" spans="2:15" s="69" customFormat="1" ht="15.75" x14ac:dyDescent="0.25">
      <c r="B50" s="171">
        <v>1</v>
      </c>
      <c r="C50" s="171" t="s">
        <v>73</v>
      </c>
      <c r="D50" s="171"/>
      <c r="E50" s="171"/>
      <c r="F50" s="171"/>
      <c r="G50" s="171"/>
      <c r="H50" s="171"/>
      <c r="I50" s="171"/>
      <c r="J50" s="177"/>
      <c r="K50" s="176"/>
      <c r="L50"/>
      <c r="M50"/>
      <c r="N50"/>
      <c r="O50"/>
    </row>
    <row r="51" spans="2:15" s="69" customFormat="1" ht="15.75" x14ac:dyDescent="0.25">
      <c r="B51" s="171">
        <v>2</v>
      </c>
      <c r="C51" s="171" t="s">
        <v>74</v>
      </c>
      <c r="D51" s="171"/>
      <c r="E51" s="171"/>
      <c r="F51" s="171"/>
      <c r="G51" s="171"/>
      <c r="H51" s="171"/>
      <c r="I51" s="171"/>
      <c r="J51" s="176"/>
      <c r="K51" s="176"/>
      <c r="L51"/>
      <c r="M51"/>
      <c r="N51"/>
      <c r="O51"/>
    </row>
    <row r="52" spans="2:15" s="69" customFormat="1" ht="15.75" x14ac:dyDescent="0.25">
      <c r="B52" s="171">
        <v>3</v>
      </c>
      <c r="C52" s="171" t="s">
        <v>75</v>
      </c>
      <c r="D52" s="171"/>
      <c r="E52" s="171"/>
      <c r="F52" s="171"/>
      <c r="G52" s="171"/>
      <c r="H52" s="171"/>
      <c r="I52" s="171"/>
      <c r="J52" s="176"/>
      <c r="K52" s="176"/>
      <c r="L52"/>
      <c r="M52"/>
    </row>
    <row r="53" spans="2:15" s="69" customFormat="1" ht="15.75" x14ac:dyDescent="0.25">
      <c r="B53" s="171">
        <v>4</v>
      </c>
      <c r="C53" s="171" t="s">
        <v>134</v>
      </c>
      <c r="D53" s="171"/>
      <c r="E53" s="171"/>
      <c r="F53" s="171"/>
      <c r="G53" s="171"/>
      <c r="H53" s="171"/>
      <c r="I53" s="171"/>
      <c r="J53" s="176"/>
      <c r="K53" s="176"/>
      <c r="L53"/>
      <c r="M53"/>
    </row>
    <row r="54" spans="2:15" s="69" customFormat="1" ht="15.75" x14ac:dyDescent="0.25">
      <c r="B54" s="171">
        <v>5</v>
      </c>
      <c r="C54" s="171" t="s">
        <v>77</v>
      </c>
      <c r="D54" s="171"/>
      <c r="E54" s="171"/>
      <c r="F54" s="171"/>
      <c r="G54" s="171"/>
      <c r="H54" s="171"/>
      <c r="I54" s="171"/>
      <c r="J54" s="176"/>
      <c r="K54" s="176"/>
      <c r="L54"/>
      <c r="M54"/>
    </row>
    <row r="55" spans="2:15" s="69" customFormat="1" ht="15.75" x14ac:dyDescent="0.25">
      <c r="B55" s="171">
        <v>6</v>
      </c>
      <c r="C55" s="171" t="s">
        <v>78</v>
      </c>
      <c r="D55" s="171"/>
      <c r="E55" s="171"/>
      <c r="F55" s="171"/>
      <c r="G55" s="171"/>
      <c r="H55" s="171"/>
      <c r="I55" s="171"/>
      <c r="J55" s="171"/>
      <c r="K55" s="171"/>
      <c r="L55"/>
      <c r="M55"/>
    </row>
    <row r="56" spans="2:15" s="69" customFormat="1" x14ac:dyDescent="0.25">
      <c r="B56"/>
      <c r="C56"/>
      <c r="D56"/>
      <c r="E56"/>
      <c r="F56"/>
      <c r="G56"/>
      <c r="H56"/>
      <c r="I56"/>
      <c r="J56"/>
      <c r="K56"/>
      <c r="L56"/>
      <c r="M56"/>
    </row>
    <row r="57" spans="2:15" s="69" customFormat="1" ht="30" customHeight="1" thickBot="1" x14ac:dyDescent="0.3">
      <c r="B57" s="148" t="s">
        <v>139</v>
      </c>
      <c r="C57" s="149"/>
      <c r="D57" s="150"/>
      <c r="E57" s="194" t="s">
        <v>140</v>
      </c>
      <c r="F57" s="194"/>
      <c r="G57" s="195"/>
      <c r="H57" s="195"/>
      <c r="I57" s="196"/>
      <c r="J57"/>
      <c r="K57"/>
      <c r="L57"/>
      <c r="M57"/>
    </row>
    <row r="58" spans="2:15" s="69" customFormat="1" x14ac:dyDescent="0.25">
      <c r="B58" s="66"/>
      <c r="C58" s="102"/>
      <c r="D58" s="102"/>
      <c r="E58" s="102"/>
      <c r="F58" s="102"/>
      <c r="G58" s="102"/>
      <c r="H58" s="102"/>
      <c r="I58" s="67"/>
      <c r="J58"/>
      <c r="K58"/>
      <c r="L58"/>
      <c r="M58"/>
    </row>
  </sheetData>
  <sheetProtection password="CC55" sheet="1" objects="1" scenarios="1"/>
  <mergeCells count="3">
    <mergeCell ref="B2:K2"/>
    <mergeCell ref="E57:F57"/>
    <mergeCell ref="G57:I57"/>
  </mergeCells>
  <dataValidations xWindow="840" yWindow="620" count="6">
    <dataValidation type="decimal" operator="greaterThanOrEqual" allowBlank="1" showInputMessage="1" showErrorMessage="1" error="ניתן להקליד הצעת מחיר הגדולה או שווה ל- 0" prompt="הזן מחיר לק&quot;ג אחד בלירה שטרלינג" sqref="D10 D36">
      <formula1>0</formula1>
    </dataValidation>
    <dataValidation type="decimal" operator="greaterThanOrEqual" allowBlank="1" showInputMessage="1" showErrorMessage="1" error="ניתן להקליד הצעת מחיר הגדולה או שווה ל- 0" prompt="הזן מחיר לק&quot;ג אחד באירו" sqref="D11:D13 D15 D37:D38 D40">
      <formula1>0</formula1>
    </dataValidation>
    <dataValidation type="decimal" operator="greaterThanOrEqual" allowBlank="1" showInputMessage="1" showErrorMessage="1" error="ניתן להקליד הצעת מחיר הגדולה או שווה ל- 0" prompt="הזן מחיר לק&quot;ג אחד בפרנק שוויצרי" sqref="D39 D14">
      <formula1>0</formula1>
    </dataValidation>
    <dataValidation type="decimal" operator="greaterThanOrEqual" allowBlank="1" showInputMessage="1" showErrorMessage="1" error="ניתן להקליד הצעת מחיר הגדולה או שווה ל- 0" prompt="הזן מחיר מינימום למשלוח בלירה שטרלינג" sqref="H10 H36">
      <formula1>0</formula1>
    </dataValidation>
    <dataValidation type="decimal" operator="greaterThanOrEqual" allowBlank="1" showInputMessage="1" showErrorMessage="1" error="ניתן להקליד הצעת מחיר הגדולה או שווה ל- 0" prompt="הזן מחיר מינימום למשלוח באירו" sqref="H11:H13 H15 H37:H38 H40">
      <formula1>0</formula1>
    </dataValidation>
    <dataValidation type="decimal" operator="greaterThanOrEqual" allowBlank="1" showInputMessage="1" showErrorMessage="1" error="ניתן להקליד הצעת מחיר הגדולה או שווה ל- 0" prompt="הזן מחיר מינימום למשלוח בפרנק שוויצרי" sqref="H14 H39">
      <formula1>0</formula1>
    </dataValidation>
  </dataValidations>
  <pageMargins left="0.70866141732283505" right="0.70866141732283505" top="0.74803149606299202" bottom="0.74803149606299202" header="0.31496062992126" footer="0.31496062992126"/>
  <pageSetup paperSize="9" scale="48" fitToHeight="0" orientation="portrait" r:id="rId1"/>
  <headerFooter>
    <oddFooter>&amp;Cעמוד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rightToLeft="1" topLeftCell="A4" zoomScaleNormal="100" workbookViewId="0">
      <selection activeCell="J14" sqref="J14"/>
    </sheetView>
  </sheetViews>
  <sheetFormatPr defaultRowHeight="15" x14ac:dyDescent="0.25"/>
  <cols>
    <col min="3" max="3" width="51.42578125" customWidth="1"/>
    <col min="4" max="4" width="14.5703125" customWidth="1"/>
    <col min="5" max="5" width="13.140625" customWidth="1"/>
    <col min="6" max="6" width="12.85546875" customWidth="1"/>
    <col min="7" max="7" width="13.28515625" customWidth="1"/>
  </cols>
  <sheetData>
    <row r="1" spans="2:15" ht="15.75" thickBot="1" x14ac:dyDescent="0.3"/>
    <row r="2" spans="2:15" ht="80.099999999999994" customHeight="1" thickBot="1" x14ac:dyDescent="0.3">
      <c r="B2" s="191" t="s">
        <v>136</v>
      </c>
      <c r="C2" s="192"/>
      <c r="D2" s="192"/>
      <c r="E2" s="192"/>
      <c r="F2" s="192"/>
      <c r="G2" s="193"/>
    </row>
    <row r="3" spans="2:15" x14ac:dyDescent="0.25">
      <c r="M3" s="68"/>
    </row>
    <row r="4" spans="2:15" ht="23.25" x14ac:dyDescent="0.35">
      <c r="B4" s="1" t="s">
        <v>83</v>
      </c>
      <c r="D4" s="1"/>
      <c r="M4" s="68"/>
    </row>
    <row r="5" spans="2:15" ht="23.25" x14ac:dyDescent="0.35">
      <c r="B5" s="1"/>
      <c r="D5" s="1"/>
      <c r="M5" s="68"/>
    </row>
    <row r="6" spans="2:15" ht="23.25" x14ac:dyDescent="0.35">
      <c r="B6" s="1" t="s">
        <v>110</v>
      </c>
      <c r="N6" s="69"/>
      <c r="O6" s="69"/>
    </row>
    <row r="7" spans="2:15" x14ac:dyDescent="0.25">
      <c r="N7" s="69"/>
      <c r="O7" s="69"/>
    </row>
    <row r="8" spans="2:15" ht="18.75" x14ac:dyDescent="0.25">
      <c r="B8" s="197" t="s">
        <v>104</v>
      </c>
      <c r="C8" s="94" t="s">
        <v>0</v>
      </c>
      <c r="D8" s="94">
        <v>1</v>
      </c>
      <c r="E8" s="94">
        <v>2</v>
      </c>
      <c r="F8" s="94">
        <v>3</v>
      </c>
      <c r="G8" s="94">
        <v>4</v>
      </c>
      <c r="M8" s="69"/>
      <c r="N8" s="69"/>
    </row>
    <row r="9" spans="2:15" ht="93.75" x14ac:dyDescent="0.25">
      <c r="B9" s="197"/>
      <c r="C9" s="82" t="s">
        <v>33</v>
      </c>
      <c r="D9" s="83" t="s">
        <v>166</v>
      </c>
      <c r="E9" s="186" t="s">
        <v>167</v>
      </c>
      <c r="F9" s="83" t="s">
        <v>168</v>
      </c>
      <c r="G9" s="83" t="s">
        <v>169</v>
      </c>
      <c r="M9" s="78"/>
      <c r="N9" s="69"/>
    </row>
    <row r="10" spans="2:15" ht="24.95" customHeight="1" x14ac:dyDescent="0.25">
      <c r="B10" s="86">
        <v>1</v>
      </c>
      <c r="C10" s="97" t="s">
        <v>135</v>
      </c>
      <c r="D10" s="90">
        <v>350</v>
      </c>
      <c r="E10" s="238"/>
      <c r="F10" s="93">
        <f>E10*D10</f>
        <v>0</v>
      </c>
      <c r="G10" s="84">
        <f>F10/$F$23</f>
        <v>0</v>
      </c>
      <c r="H10" s="10"/>
      <c r="I10" s="10"/>
      <c r="J10" s="10"/>
      <c r="K10" s="10"/>
      <c r="M10" s="78"/>
      <c r="N10" s="69"/>
    </row>
    <row r="11" spans="2:15" ht="24.95" customHeight="1" x14ac:dyDescent="0.25">
      <c r="B11" s="86">
        <v>2</v>
      </c>
      <c r="C11" s="97" t="s">
        <v>123</v>
      </c>
      <c r="D11" s="90">
        <v>10</v>
      </c>
      <c r="E11" s="238"/>
      <c r="F11" s="93">
        <f t="shared" ref="F11:F17" si="0">E11*D11</f>
        <v>0</v>
      </c>
      <c r="G11" s="84">
        <f t="shared" ref="G11:G17" si="1">F11/$F$23</f>
        <v>0</v>
      </c>
      <c r="H11" s="10"/>
      <c r="I11" s="10"/>
      <c r="J11" s="10"/>
      <c r="K11" s="10"/>
      <c r="M11" s="69"/>
      <c r="N11" s="69"/>
    </row>
    <row r="12" spans="2:15" ht="24.95" customHeight="1" x14ac:dyDescent="0.25">
      <c r="B12" s="86">
        <v>3</v>
      </c>
      <c r="C12" s="97" t="s">
        <v>124</v>
      </c>
      <c r="D12" s="90">
        <v>5</v>
      </c>
      <c r="E12" s="238"/>
      <c r="F12" s="93">
        <f t="shared" si="0"/>
        <v>0</v>
      </c>
      <c r="G12" s="84">
        <f t="shared" si="1"/>
        <v>0</v>
      </c>
      <c r="M12" s="69"/>
      <c r="N12" s="69"/>
    </row>
    <row r="13" spans="2:15" ht="24.95" customHeight="1" x14ac:dyDescent="0.25">
      <c r="B13" s="86">
        <v>4</v>
      </c>
      <c r="C13" s="98" t="s">
        <v>122</v>
      </c>
      <c r="D13" s="90">
        <v>40</v>
      </c>
      <c r="E13" s="238"/>
      <c r="F13" s="93">
        <f t="shared" si="0"/>
        <v>0</v>
      </c>
      <c r="G13" s="84">
        <f t="shared" si="1"/>
        <v>0</v>
      </c>
      <c r="M13" s="69"/>
      <c r="N13" s="69"/>
    </row>
    <row r="14" spans="2:15" ht="30" customHeight="1" x14ac:dyDescent="0.25">
      <c r="B14" s="86">
        <v>5</v>
      </c>
      <c r="C14" s="97" t="s">
        <v>26</v>
      </c>
      <c r="D14" s="90">
        <v>40</v>
      </c>
      <c r="E14" s="238"/>
      <c r="F14" s="93">
        <f t="shared" si="0"/>
        <v>0</v>
      </c>
      <c r="G14" s="84">
        <f t="shared" si="1"/>
        <v>0</v>
      </c>
      <c r="M14" s="69"/>
      <c r="N14" s="69"/>
    </row>
    <row r="15" spans="2:15" ht="24.95" customHeight="1" x14ac:dyDescent="0.25">
      <c r="B15" s="86">
        <v>6</v>
      </c>
      <c r="C15" s="97" t="s">
        <v>27</v>
      </c>
      <c r="D15" s="90">
        <v>20</v>
      </c>
      <c r="E15" s="238"/>
      <c r="F15" s="93">
        <f t="shared" si="0"/>
        <v>0</v>
      </c>
      <c r="G15" s="84">
        <f t="shared" si="1"/>
        <v>0</v>
      </c>
    </row>
    <row r="16" spans="2:15" ht="24.95" customHeight="1" x14ac:dyDescent="0.25">
      <c r="B16" s="86">
        <v>7</v>
      </c>
      <c r="C16" s="97" t="s">
        <v>34</v>
      </c>
      <c r="D16" s="90">
        <v>5</v>
      </c>
      <c r="E16" s="238"/>
      <c r="F16" s="93">
        <f t="shared" si="0"/>
        <v>0</v>
      </c>
      <c r="G16" s="84">
        <f t="shared" si="1"/>
        <v>0</v>
      </c>
    </row>
    <row r="17" spans="2:14" ht="24.95" customHeight="1" x14ac:dyDescent="0.25">
      <c r="B17" s="86">
        <v>8</v>
      </c>
      <c r="C17" s="97" t="s">
        <v>121</v>
      </c>
      <c r="D17" s="90">
        <v>50</v>
      </c>
      <c r="E17" s="238"/>
      <c r="F17" s="93">
        <f t="shared" si="0"/>
        <v>0</v>
      </c>
      <c r="G17" s="84">
        <f t="shared" si="1"/>
        <v>0</v>
      </c>
    </row>
    <row r="18" spans="2:14" ht="56.25" x14ac:dyDescent="0.25">
      <c r="B18" s="86"/>
      <c r="C18" s="82" t="s">
        <v>33</v>
      </c>
      <c r="D18" s="83" t="s">
        <v>95</v>
      </c>
      <c r="E18" s="83" t="s">
        <v>105</v>
      </c>
      <c r="F18" s="198" t="s">
        <v>170</v>
      </c>
      <c r="G18" s="199"/>
      <c r="M18" s="78"/>
      <c r="N18" s="69"/>
    </row>
    <row r="19" spans="2:14" ht="24.95" customHeight="1" x14ac:dyDescent="0.25">
      <c r="B19" s="86">
        <v>9</v>
      </c>
      <c r="C19" s="97" t="s">
        <v>171</v>
      </c>
      <c r="D19" s="90">
        <v>350</v>
      </c>
      <c r="E19" s="239"/>
      <c r="F19" s="200">
        <f>D19*E19</f>
        <v>0</v>
      </c>
      <c r="G19" s="201"/>
    </row>
    <row r="20" spans="2:14" ht="24.95" customHeight="1" x14ac:dyDescent="0.25">
      <c r="B20" s="86"/>
      <c r="C20" s="95" t="s">
        <v>107</v>
      </c>
      <c r="D20" s="99"/>
      <c r="E20" s="95"/>
      <c r="F20" s="100"/>
      <c r="G20" s="92">
        <f>SUM(G10:G17)+F19</f>
        <v>0</v>
      </c>
    </row>
    <row r="22" spans="2:14" x14ac:dyDescent="0.25">
      <c r="F22" s="64" t="s">
        <v>193</v>
      </c>
      <c r="G22" s="64"/>
    </row>
    <row r="23" spans="2:14" x14ac:dyDescent="0.25">
      <c r="F23" s="101">
        <v>3.181</v>
      </c>
      <c r="G23" s="88" t="s">
        <v>106</v>
      </c>
    </row>
    <row r="27" spans="2:14" x14ac:dyDescent="0.25">
      <c r="B27" s="71" t="s">
        <v>25</v>
      </c>
      <c r="F27" s="8"/>
    </row>
    <row r="28" spans="2:14" x14ac:dyDescent="0.25">
      <c r="F28" s="8"/>
    </row>
    <row r="29" spans="2:14" x14ac:dyDescent="0.25">
      <c r="B29" t="s">
        <v>61</v>
      </c>
    </row>
    <row r="30" spans="2:14" x14ac:dyDescent="0.25">
      <c r="B30" t="s">
        <v>172</v>
      </c>
    </row>
    <row r="33" spans="2:7" x14ac:dyDescent="0.25">
      <c r="B33" s="8"/>
      <c r="C33" s="8"/>
      <c r="D33" s="8"/>
    </row>
    <row r="34" spans="2:7" ht="54" customHeight="1" thickBot="1" x14ac:dyDescent="0.3">
      <c r="B34" s="148" t="s">
        <v>139</v>
      </c>
      <c r="C34" s="149"/>
      <c r="D34" s="194" t="s">
        <v>140</v>
      </c>
      <c r="E34" s="194"/>
      <c r="F34" s="195"/>
      <c r="G34" s="196"/>
    </row>
    <row r="35" spans="2:7" x14ac:dyDescent="0.25">
      <c r="B35" s="66"/>
      <c r="C35" s="102"/>
      <c r="D35" s="102"/>
      <c r="E35" s="102"/>
      <c r="F35" s="102"/>
      <c r="G35" s="67"/>
    </row>
    <row r="37" spans="2:7" x14ac:dyDescent="0.25">
      <c r="F37" s="8"/>
      <c r="G37" s="8"/>
    </row>
  </sheetData>
  <sheetProtection password="CC55" sheet="1" objects="1" scenarios="1"/>
  <mergeCells count="6">
    <mergeCell ref="B8:B9"/>
    <mergeCell ref="F18:G18"/>
    <mergeCell ref="F19:G19"/>
    <mergeCell ref="B2:G2"/>
    <mergeCell ref="D34:E34"/>
    <mergeCell ref="F34:G34"/>
  </mergeCells>
  <dataValidations count="2">
    <dataValidation type="decimal" operator="greaterThanOrEqual" allowBlank="1" showInputMessage="1" showErrorMessage="1" error="ניתן להקליד הצעת מחיר הגדולה או שווה ל- 0" prompt="הזן מחיר ליחידה בדולרים" sqref="E19">
      <formula1>0</formula1>
    </dataValidation>
    <dataValidation type="decimal" operator="greaterThanOrEqual" allowBlank="1" showInputMessage="1" showErrorMessage="1" error="ניתן להקליד הצעת מחיר הגדולה או שווה ל- 0" prompt="הזן מחיר ליחידה בשקלים" sqref="E10:E17">
      <formula1>0</formula1>
    </dataValidation>
  </dataValidations>
  <pageMargins left="0.70866141732283505" right="0.70866141732283505" top="0.74803149606299202" bottom="0.74803149606299202" header="0.31496062992126" footer="0.31496062992126"/>
  <pageSetup paperSize="9" scale="61" orientation="portrait" r:id="rId1"/>
  <headerFooter>
    <oddFooter xml:space="preserve">&amp;Cעמוד 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rightToLeft="1" zoomScaleNormal="100" workbookViewId="0">
      <selection activeCell="H5" sqref="H5"/>
    </sheetView>
  </sheetViews>
  <sheetFormatPr defaultColWidth="9" defaultRowHeight="15" x14ac:dyDescent="0.25"/>
  <cols>
    <col min="1" max="2" width="9" style="13"/>
    <col min="3" max="3" width="20.42578125" style="13" customWidth="1"/>
    <col min="4" max="4" width="11.7109375" style="13" customWidth="1"/>
    <col min="5" max="5" width="19.42578125" style="13" customWidth="1"/>
    <col min="6" max="6" width="18.42578125" style="13" customWidth="1"/>
    <col min="7" max="7" width="11.42578125" style="13" customWidth="1"/>
    <col min="8" max="8" width="11.28515625" style="13" customWidth="1"/>
    <col min="9" max="9" width="12" style="13" customWidth="1"/>
    <col min="10" max="10" width="10.85546875" style="13" customWidth="1"/>
    <col min="11" max="16384" width="9" style="13"/>
  </cols>
  <sheetData>
    <row r="1" spans="2:18" customFormat="1" ht="15.75" thickBot="1" x14ac:dyDescent="0.3">
      <c r="C1" s="13"/>
      <c r="D1" s="13"/>
      <c r="L1" s="68"/>
    </row>
    <row r="2" spans="2:18" customFormat="1" ht="80.099999999999994" customHeight="1" thickBot="1" x14ac:dyDescent="0.3">
      <c r="B2" s="191" t="s">
        <v>136</v>
      </c>
      <c r="C2" s="192"/>
      <c r="D2" s="192"/>
      <c r="E2" s="192"/>
      <c r="F2" s="192"/>
      <c r="G2" s="193"/>
      <c r="L2" s="68"/>
    </row>
    <row r="3" spans="2:18" customFormat="1" ht="23.25" x14ac:dyDescent="0.35">
      <c r="C3" s="1"/>
      <c r="D3" s="13"/>
      <c r="L3" s="68"/>
    </row>
    <row r="4" spans="2:18" customFormat="1" ht="23.25" x14ac:dyDescent="0.35">
      <c r="B4" s="1" t="s">
        <v>84</v>
      </c>
      <c r="C4" s="13"/>
      <c r="D4" s="1"/>
      <c r="L4" s="68"/>
    </row>
    <row r="6" spans="2:18" ht="23.25" x14ac:dyDescent="0.35">
      <c r="B6" s="1" t="s">
        <v>37</v>
      </c>
    </row>
    <row r="7" spans="2:18" ht="18.75" x14ac:dyDescent="0.3">
      <c r="C7" s="11"/>
      <c r="D7" s="11"/>
      <c r="E7" s="207"/>
      <c r="F7" s="207"/>
      <c r="G7" s="11"/>
      <c r="H7" s="11"/>
      <c r="I7" s="11"/>
      <c r="J7" s="11"/>
    </row>
    <row r="8" spans="2:18" ht="93.75" x14ac:dyDescent="0.3">
      <c r="B8" s="83" t="s">
        <v>104</v>
      </c>
      <c r="C8" s="83" t="s">
        <v>97</v>
      </c>
      <c r="D8" s="83" t="s">
        <v>173</v>
      </c>
      <c r="E8" s="83" t="s">
        <v>174</v>
      </c>
      <c r="F8" s="83" t="s">
        <v>175</v>
      </c>
      <c r="G8" s="12"/>
      <c r="H8" s="12"/>
      <c r="I8" s="12"/>
      <c r="J8" s="12"/>
    </row>
    <row r="9" spans="2:18" ht="24.95" customHeight="1" x14ac:dyDescent="0.3">
      <c r="B9" s="91">
        <v>1</v>
      </c>
      <c r="C9" s="86" t="s">
        <v>96</v>
      </c>
      <c r="D9" s="87">
        <v>15</v>
      </c>
      <c r="E9" s="238"/>
      <c r="F9" s="93">
        <f>D9*E9</f>
        <v>0</v>
      </c>
      <c r="M9" s="11"/>
      <c r="N9" s="11"/>
      <c r="O9" s="11"/>
      <c r="P9" s="11"/>
      <c r="Q9" s="11"/>
      <c r="R9" s="11"/>
    </row>
    <row r="10" spans="2:18" ht="24.95" customHeight="1" x14ac:dyDescent="0.3">
      <c r="B10" s="91">
        <v>2</v>
      </c>
      <c r="C10" s="86" t="s">
        <v>38</v>
      </c>
      <c r="D10" s="87">
        <v>30</v>
      </c>
      <c r="E10" s="238"/>
      <c r="F10" s="93">
        <f t="shared" ref="F10:F16" si="0">D10*E10</f>
        <v>0</v>
      </c>
      <c r="M10" s="11"/>
      <c r="N10" s="12"/>
      <c r="O10" s="12"/>
      <c r="P10" s="12"/>
      <c r="Q10" s="12"/>
      <c r="R10" s="12"/>
    </row>
    <row r="11" spans="2:18" ht="24.95" customHeight="1" x14ac:dyDescent="0.25">
      <c r="B11" s="91">
        <v>3</v>
      </c>
      <c r="C11" s="86" t="s">
        <v>39</v>
      </c>
      <c r="D11" s="87">
        <v>70</v>
      </c>
      <c r="E11" s="238"/>
      <c r="F11" s="93">
        <f t="shared" si="0"/>
        <v>0</v>
      </c>
      <c r="I11" s="70" t="s">
        <v>93</v>
      </c>
    </row>
    <row r="12" spans="2:18" ht="24.95" customHeight="1" x14ac:dyDescent="0.25">
      <c r="B12" s="91">
        <v>4</v>
      </c>
      <c r="C12" s="86" t="s">
        <v>40</v>
      </c>
      <c r="D12" s="87">
        <v>70</v>
      </c>
      <c r="E12" s="238"/>
      <c r="F12" s="93">
        <f t="shared" si="0"/>
        <v>0</v>
      </c>
      <c r="I12" s="70">
        <v>3.488</v>
      </c>
    </row>
    <row r="13" spans="2:18" ht="24.95" customHeight="1" x14ac:dyDescent="0.25">
      <c r="B13" s="91">
        <v>5</v>
      </c>
      <c r="C13" s="86" t="s">
        <v>41</v>
      </c>
      <c r="D13" s="87">
        <v>60</v>
      </c>
      <c r="E13" s="238"/>
      <c r="F13" s="93">
        <f t="shared" si="0"/>
        <v>0</v>
      </c>
    </row>
    <row r="14" spans="2:18" ht="24.95" customHeight="1" x14ac:dyDescent="0.25">
      <c r="B14" s="91">
        <v>6</v>
      </c>
      <c r="C14" s="86" t="s">
        <v>42</v>
      </c>
      <c r="D14" s="87">
        <v>55</v>
      </c>
      <c r="E14" s="238"/>
      <c r="F14" s="93">
        <f t="shared" si="0"/>
        <v>0</v>
      </c>
    </row>
    <row r="15" spans="2:18" ht="24.95" customHeight="1" x14ac:dyDescent="0.25">
      <c r="B15" s="91">
        <v>7</v>
      </c>
      <c r="C15" s="86" t="s">
        <v>43</v>
      </c>
      <c r="D15" s="87">
        <v>25</v>
      </c>
      <c r="E15" s="238"/>
      <c r="F15" s="93">
        <f t="shared" si="0"/>
        <v>0</v>
      </c>
    </row>
    <row r="16" spans="2:18" ht="24.95" customHeight="1" x14ac:dyDescent="0.25">
      <c r="B16" s="91">
        <v>8</v>
      </c>
      <c r="C16" s="86" t="s">
        <v>44</v>
      </c>
      <c r="D16" s="87">
        <v>25</v>
      </c>
      <c r="E16" s="238"/>
      <c r="F16" s="93">
        <f t="shared" si="0"/>
        <v>0</v>
      </c>
    </row>
    <row r="17" spans="2:7" ht="24.95" customHeight="1" x14ac:dyDescent="0.25">
      <c r="B17" s="205" t="s">
        <v>108</v>
      </c>
      <c r="C17" s="206"/>
      <c r="D17" s="85">
        <f>SUM(D9:D16)</f>
        <v>350</v>
      </c>
      <c r="E17" s="103"/>
      <c r="F17" s="96">
        <f>SUM(F9:F16)</f>
        <v>0</v>
      </c>
    </row>
    <row r="18" spans="2:7" ht="24.95" customHeight="1" x14ac:dyDescent="0.25">
      <c r="B18" s="202" t="s">
        <v>177</v>
      </c>
      <c r="C18" s="203"/>
      <c r="D18" s="203"/>
      <c r="E18" s="204"/>
      <c r="F18" s="104">
        <f>F17/C28</f>
        <v>0</v>
      </c>
    </row>
    <row r="20" spans="2:7" ht="23.25" x14ac:dyDescent="0.35">
      <c r="B20" s="1" t="s">
        <v>45</v>
      </c>
    </row>
    <row r="22" spans="2:7" ht="75" x14ac:dyDescent="0.25">
      <c r="B22" s="83" t="s">
        <v>104</v>
      </c>
      <c r="C22" s="83" t="s">
        <v>46</v>
      </c>
      <c r="D22" s="83" t="s">
        <v>94</v>
      </c>
      <c r="E22" s="83" t="s">
        <v>98</v>
      </c>
      <c r="F22" s="83" t="s">
        <v>79</v>
      </c>
    </row>
    <row r="23" spans="2:7" ht="24.95" customHeight="1" x14ac:dyDescent="0.25">
      <c r="B23" s="91">
        <v>1</v>
      </c>
      <c r="C23" s="86" t="s">
        <v>47</v>
      </c>
      <c r="D23" s="87">
        <v>10</v>
      </c>
      <c r="E23" s="240"/>
      <c r="F23" s="93">
        <f>D23*E23</f>
        <v>0</v>
      </c>
    </row>
    <row r="24" spans="2:7" ht="24.95" customHeight="1" x14ac:dyDescent="0.25">
      <c r="B24" s="205" t="s">
        <v>108</v>
      </c>
      <c r="C24" s="206"/>
      <c r="D24" s="85">
        <f>SUM(D23:D23)</f>
        <v>10</v>
      </c>
      <c r="E24" s="96"/>
      <c r="F24" s="96">
        <f>SUM(F23:F23)</f>
        <v>0</v>
      </c>
    </row>
    <row r="25" spans="2:7" ht="24.95" customHeight="1" x14ac:dyDescent="0.25">
      <c r="B25" s="202" t="s">
        <v>176</v>
      </c>
      <c r="C25" s="203"/>
      <c r="D25" s="203"/>
      <c r="E25" s="204"/>
      <c r="F25" s="104">
        <f>F24/C28</f>
        <v>0</v>
      </c>
    </row>
    <row r="27" spans="2:7" x14ac:dyDescent="0.25">
      <c r="C27" s="64" t="s">
        <v>194</v>
      </c>
      <c r="D27" s="64"/>
      <c r="F27" s="114"/>
      <c r="G27" s="8"/>
    </row>
    <row r="28" spans="2:7" x14ac:dyDescent="0.25">
      <c r="C28" s="101">
        <v>3.181</v>
      </c>
      <c r="D28" s="88" t="s">
        <v>106</v>
      </c>
      <c r="F28" s="8"/>
      <c r="G28" s="8"/>
    </row>
    <row r="29" spans="2:7" x14ac:dyDescent="0.25">
      <c r="F29" s="8"/>
      <c r="G29" s="8"/>
    </row>
    <row r="31" spans="2:7" ht="23.25" x14ac:dyDescent="0.35">
      <c r="B31" s="1" t="s">
        <v>125</v>
      </c>
    </row>
    <row r="32" spans="2:7" ht="23.25" x14ac:dyDescent="0.35">
      <c r="B32" s="1"/>
    </row>
    <row r="33" spans="1:7" ht="56.25" x14ac:dyDescent="0.25">
      <c r="B33" s="198" t="s">
        <v>46</v>
      </c>
      <c r="C33" s="199"/>
      <c r="D33" s="115" t="s">
        <v>196</v>
      </c>
      <c r="E33" s="115" t="s">
        <v>199</v>
      </c>
      <c r="F33" s="115" t="s">
        <v>175</v>
      </c>
    </row>
    <row r="34" spans="1:7" ht="24.95" customHeight="1" x14ac:dyDescent="0.25">
      <c r="B34" s="117" t="s">
        <v>126</v>
      </c>
      <c r="C34" s="116"/>
      <c r="D34" s="87">
        <v>50</v>
      </c>
      <c r="E34" s="240"/>
      <c r="F34" s="93">
        <f>D34*E34</f>
        <v>0</v>
      </c>
    </row>
    <row r="35" spans="1:7" ht="24.95" customHeight="1" x14ac:dyDescent="0.25">
      <c r="B35" s="117" t="s">
        <v>127</v>
      </c>
      <c r="C35" s="116"/>
      <c r="D35" s="87">
        <v>20</v>
      </c>
      <c r="E35" s="240"/>
      <c r="F35" s="93">
        <f>D35*E35</f>
        <v>0</v>
      </c>
    </row>
    <row r="36" spans="1:7" ht="24.95" customHeight="1" x14ac:dyDescent="0.25">
      <c r="B36" s="205" t="s">
        <v>108</v>
      </c>
      <c r="C36" s="206"/>
      <c r="D36" s="85"/>
      <c r="E36" s="96"/>
      <c r="F36" s="96">
        <f>SUM(F34:F35)</f>
        <v>0</v>
      </c>
    </row>
    <row r="37" spans="1:7" ht="24.95" customHeight="1" x14ac:dyDescent="0.25">
      <c r="B37" s="202" t="s">
        <v>178</v>
      </c>
      <c r="C37" s="203"/>
      <c r="D37" s="203"/>
      <c r="E37" s="204"/>
      <c r="F37" s="104">
        <f>F36/C28</f>
        <v>0</v>
      </c>
    </row>
    <row r="40" spans="1:7" x14ac:dyDescent="0.25">
      <c r="A40" s="71" t="s">
        <v>25</v>
      </c>
    </row>
    <row r="41" spans="1:7" x14ac:dyDescent="0.25">
      <c r="A41" t="s">
        <v>61</v>
      </c>
    </row>
    <row r="42" spans="1:7" x14ac:dyDescent="0.25">
      <c r="A42" t="s">
        <v>86</v>
      </c>
    </row>
    <row r="43" spans="1:7" x14ac:dyDescent="0.25">
      <c r="A43" s="13" t="s">
        <v>179</v>
      </c>
    </row>
    <row r="46" spans="1:7" ht="39" customHeight="1" thickBot="1" x14ac:dyDescent="0.3">
      <c r="A46" s="148" t="s">
        <v>139</v>
      </c>
      <c r="B46" s="149"/>
      <c r="C46" s="150"/>
      <c r="D46" s="194" t="s">
        <v>140</v>
      </c>
      <c r="E46" s="194"/>
      <c r="F46" s="195"/>
      <c r="G46" s="196"/>
    </row>
    <row r="47" spans="1:7" ht="21.75" customHeight="1" x14ac:dyDescent="0.25">
      <c r="A47" s="66"/>
      <c r="B47" s="102"/>
      <c r="C47" s="102"/>
      <c r="D47" s="102"/>
      <c r="E47" s="102"/>
      <c r="F47" s="102"/>
      <c r="G47" s="67"/>
    </row>
  </sheetData>
  <sheetProtection password="CC55" sheet="1" objects="1" scenarios="1"/>
  <dataConsolidate/>
  <mergeCells count="11">
    <mergeCell ref="B25:E25"/>
    <mergeCell ref="B2:G2"/>
    <mergeCell ref="E7:F7"/>
    <mergeCell ref="B17:C17"/>
    <mergeCell ref="B18:E18"/>
    <mergeCell ref="B24:C24"/>
    <mergeCell ref="D46:E46"/>
    <mergeCell ref="F46:G46"/>
    <mergeCell ref="B33:C33"/>
    <mergeCell ref="B37:E37"/>
    <mergeCell ref="B36:C36"/>
  </mergeCells>
  <dataValidations count="4">
    <dataValidation type="decimal" operator="greaterThanOrEqual" allowBlank="1" showInputMessage="1" showErrorMessage="1" error="ניתן להקליד הצעת מחיר הגדולה או שווה ל- 0" prompt="הזן מחיר ליום עבודה מלא בשקלים" sqref="E35">
      <formula1>0</formula1>
    </dataValidation>
    <dataValidation type="decimal" operator="greaterThanOrEqual" allowBlank="1" showInputMessage="1" showErrorMessage="1" error="ניתן להקליד הצעת מחיר הגדולה או שווה ל- 0" prompt="הזן מחיר הובלה רגילה למשלוח אחד בשקלים" sqref="E9:E16">
      <formula1>0</formula1>
    </dataValidation>
    <dataValidation type="decimal" operator="greaterThanOrEqual" allowBlank="1" showInputMessage="1" showErrorMessage="1" error="ניתן להקליד הצעת מחיר הגדולה או שווה ל- 0" prompt="הזן מחיר הובלה מיוחדת למשלוח בודד בשקלים" sqref="E23">
      <formula1>0</formula1>
    </dataValidation>
    <dataValidation type="decimal" operator="greaterThanOrEqual" allowBlank="1" showInputMessage="1" showErrorMessage="1" error="ניתן להקליד הצעת מחיר הגדולה או שווה ל- 0" prompt="הזן מחיר לחצי יום עבודה בשקלים" sqref="E34">
      <formula1>0</formula1>
    </dataValidation>
  </dataValidations>
  <pageMargins left="0.70866141732283505" right="0.70866141732283505" top="0.74803149606299202" bottom="0.74803149606299202" header="0.31496062992126" footer="0.31496062992126"/>
  <pageSetup paperSize="9" scale="61" orientation="portrait" r:id="rId1"/>
  <headerFooter>
    <oddFooter>&amp;Cעמוד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6"/>
  <sheetViews>
    <sheetView rightToLeft="1" workbookViewId="0">
      <selection activeCell="J24" sqref="J24"/>
    </sheetView>
  </sheetViews>
  <sheetFormatPr defaultRowHeight="15" x14ac:dyDescent="0.25"/>
  <cols>
    <col min="1" max="1" width="20.7109375" customWidth="1"/>
    <col min="2" max="2" width="10.140625" customWidth="1"/>
    <col min="3" max="6" width="15.5703125" customWidth="1"/>
    <col min="7" max="7" width="12.5703125" customWidth="1"/>
    <col min="8" max="11" width="15.5703125" customWidth="1"/>
  </cols>
  <sheetData>
    <row r="4" spans="1:14" ht="23.25" x14ac:dyDescent="0.35">
      <c r="A4" s="1" t="s">
        <v>11</v>
      </c>
      <c r="B4" s="1"/>
    </row>
    <row r="6" spans="1:14" ht="18.75" x14ac:dyDescent="0.3">
      <c r="A6" s="17" t="s">
        <v>0</v>
      </c>
      <c r="B6" s="18">
        <v>1</v>
      </c>
      <c r="C6" s="18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  <c r="I6" s="19">
        <v>8</v>
      </c>
      <c r="J6" s="28">
        <v>9</v>
      </c>
      <c r="K6" s="28">
        <v>10</v>
      </c>
      <c r="L6" s="30"/>
    </row>
    <row r="7" spans="1:14" ht="93.75" x14ac:dyDescent="0.25">
      <c r="A7" s="33" t="s">
        <v>1</v>
      </c>
      <c r="B7" s="22" t="s">
        <v>5</v>
      </c>
      <c r="C7" s="22" t="s">
        <v>30</v>
      </c>
      <c r="D7" s="22" t="s">
        <v>31</v>
      </c>
      <c r="E7" s="22" t="s">
        <v>57</v>
      </c>
      <c r="F7" s="22" t="s">
        <v>59</v>
      </c>
      <c r="G7" s="22" t="s">
        <v>36</v>
      </c>
      <c r="H7" s="22" t="s">
        <v>55</v>
      </c>
      <c r="I7" s="22" t="s">
        <v>56</v>
      </c>
      <c r="J7" s="23" t="s">
        <v>58</v>
      </c>
      <c r="K7" s="23" t="s">
        <v>60</v>
      </c>
      <c r="L7" s="29"/>
    </row>
    <row r="8" spans="1:14" ht="24.95" customHeight="1" x14ac:dyDescent="0.25">
      <c r="A8" s="4" t="s">
        <v>12</v>
      </c>
      <c r="B8" s="49">
        <v>280</v>
      </c>
      <c r="C8" s="5"/>
      <c r="D8" s="5"/>
      <c r="E8" s="59"/>
      <c r="F8" s="61"/>
      <c r="G8" s="49">
        <v>20</v>
      </c>
      <c r="H8" s="5"/>
      <c r="I8" s="34"/>
      <c r="J8" s="36"/>
      <c r="K8" s="61"/>
      <c r="L8" s="29"/>
    </row>
    <row r="9" spans="1:14" ht="24.95" customHeight="1" x14ac:dyDescent="0.25">
      <c r="A9" s="4" t="s">
        <v>13</v>
      </c>
      <c r="B9" s="49">
        <v>40</v>
      </c>
      <c r="C9" s="5"/>
      <c r="D9" s="5"/>
      <c r="E9" s="60"/>
      <c r="F9" s="61"/>
      <c r="G9" s="49">
        <v>5</v>
      </c>
      <c r="H9" s="5"/>
      <c r="I9" s="34"/>
      <c r="J9" s="36"/>
      <c r="K9" s="61"/>
      <c r="L9" s="29"/>
    </row>
    <row r="10" spans="1:14" ht="24.95" customHeight="1" x14ac:dyDescent="0.25">
      <c r="A10" s="4" t="s">
        <v>14</v>
      </c>
      <c r="B10" s="49">
        <v>260</v>
      </c>
      <c r="C10" s="5"/>
      <c r="D10" s="5"/>
      <c r="E10" s="60"/>
      <c r="F10" s="61"/>
      <c r="G10" s="49">
        <v>15</v>
      </c>
      <c r="H10" s="5"/>
      <c r="I10" s="34"/>
      <c r="J10" s="36"/>
      <c r="K10" s="61"/>
      <c r="L10" s="29"/>
    </row>
    <row r="11" spans="1:14" ht="24.95" customHeight="1" x14ac:dyDescent="0.25">
      <c r="A11" s="4" t="s">
        <v>15</v>
      </c>
      <c r="B11" s="49">
        <v>10</v>
      </c>
      <c r="C11" s="5"/>
      <c r="D11" s="5"/>
      <c r="E11" s="60"/>
      <c r="F11" s="61"/>
      <c r="G11" s="49">
        <v>5</v>
      </c>
      <c r="H11" s="5"/>
      <c r="I11" s="34"/>
      <c r="J11" s="36"/>
      <c r="K11" s="61"/>
      <c r="L11" s="29"/>
    </row>
    <row r="12" spans="1:14" ht="24.95" customHeight="1" x14ac:dyDescent="0.25">
      <c r="A12" s="4" t="s">
        <v>53</v>
      </c>
      <c r="B12" s="49">
        <v>40</v>
      </c>
      <c r="C12" s="5"/>
      <c r="D12" s="5"/>
      <c r="E12" s="60"/>
      <c r="F12" s="61"/>
      <c r="G12" s="49">
        <v>10</v>
      </c>
      <c r="H12" s="5"/>
      <c r="I12" s="34"/>
      <c r="J12" s="36"/>
      <c r="K12" s="61"/>
      <c r="L12" s="29"/>
    </row>
    <row r="13" spans="1:14" ht="24.95" customHeight="1" x14ac:dyDescent="0.25">
      <c r="A13" s="58" t="s">
        <v>16</v>
      </c>
      <c r="B13" s="49">
        <v>20</v>
      </c>
      <c r="C13" s="5"/>
      <c r="D13" s="5"/>
      <c r="E13" s="59"/>
      <c r="F13" s="61"/>
      <c r="G13" s="49">
        <v>5</v>
      </c>
      <c r="H13" s="5"/>
      <c r="I13" s="34"/>
      <c r="J13" s="36"/>
      <c r="K13" s="61"/>
      <c r="L13" s="29"/>
    </row>
    <row r="14" spans="1:14" ht="24.95" customHeight="1" x14ac:dyDescent="0.25">
      <c r="A14" s="4" t="s">
        <v>52</v>
      </c>
      <c r="B14" s="50">
        <v>55</v>
      </c>
      <c r="C14" s="6"/>
      <c r="D14" s="6"/>
      <c r="E14" s="60"/>
      <c r="F14" s="62"/>
      <c r="G14" s="50">
        <v>15</v>
      </c>
      <c r="H14" s="6"/>
      <c r="I14" s="35"/>
      <c r="J14" s="37"/>
      <c r="K14" s="61"/>
      <c r="L14" s="29"/>
    </row>
    <row r="15" spans="1:14" ht="24.95" customHeight="1" x14ac:dyDescent="0.25">
      <c r="A15" s="4" t="s">
        <v>17</v>
      </c>
      <c r="B15" s="50">
        <v>15</v>
      </c>
      <c r="C15" s="6"/>
      <c r="D15" s="54"/>
      <c r="E15" s="60"/>
      <c r="F15" s="62"/>
      <c r="G15" s="50">
        <v>5</v>
      </c>
      <c r="H15" s="6"/>
      <c r="I15" s="35"/>
      <c r="J15" s="37"/>
      <c r="K15" s="61"/>
      <c r="L15" s="29"/>
    </row>
    <row r="16" spans="1:14" ht="24.95" customHeight="1" x14ac:dyDescent="0.25">
      <c r="A16" s="25" t="s">
        <v>28</v>
      </c>
      <c r="B16" s="53">
        <f>SUM(B8:B15)</f>
        <v>720</v>
      </c>
      <c r="C16" s="26"/>
      <c r="D16" s="26"/>
      <c r="E16" s="26"/>
      <c r="F16" s="63"/>
      <c r="G16" s="53">
        <f>SUM(G8:G15)</f>
        <v>80</v>
      </c>
      <c r="H16" s="26"/>
      <c r="I16" s="26"/>
      <c r="J16" s="27"/>
      <c r="K16" s="27"/>
      <c r="L16" s="16"/>
      <c r="N16">
        <v>520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rightToLeft="1" workbookViewId="0">
      <selection activeCell="A3" sqref="A3:XFD11"/>
    </sheetView>
  </sheetViews>
  <sheetFormatPr defaultRowHeight="15" x14ac:dyDescent="0.25"/>
  <cols>
    <col min="1" max="1" width="15.140625" customWidth="1"/>
    <col min="2" max="10" width="15.85546875" customWidth="1"/>
  </cols>
  <sheetData>
    <row r="1" spans="1:12" ht="23.25" x14ac:dyDescent="0.35">
      <c r="A1" s="1" t="s">
        <v>18</v>
      </c>
    </row>
    <row r="3" spans="1:12" ht="18.75" x14ac:dyDescent="0.3">
      <c r="A3" s="17" t="s">
        <v>0</v>
      </c>
      <c r="B3" s="20">
        <v>1</v>
      </c>
      <c r="C3" s="20">
        <v>2</v>
      </c>
      <c r="D3" s="20">
        <v>3</v>
      </c>
      <c r="E3" s="20">
        <v>4</v>
      </c>
      <c r="F3" s="20">
        <v>5</v>
      </c>
      <c r="G3" s="20">
        <v>6</v>
      </c>
      <c r="H3" s="20">
        <v>7</v>
      </c>
      <c r="I3" s="20">
        <v>8</v>
      </c>
      <c r="J3" s="21">
        <v>9</v>
      </c>
      <c r="K3" s="11"/>
      <c r="L3" s="11"/>
    </row>
    <row r="4" spans="1:12" ht="68.25" customHeight="1" x14ac:dyDescent="0.3">
      <c r="A4" s="9" t="s">
        <v>32</v>
      </c>
      <c r="B4" s="2" t="s">
        <v>5</v>
      </c>
      <c r="C4" s="2" t="s">
        <v>62</v>
      </c>
      <c r="D4" s="2" t="s">
        <v>63</v>
      </c>
      <c r="E4" s="2" t="s">
        <v>64</v>
      </c>
      <c r="F4" s="2" t="s">
        <v>29</v>
      </c>
      <c r="G4" s="2" t="s">
        <v>65</v>
      </c>
      <c r="H4" s="2" t="s">
        <v>66</v>
      </c>
      <c r="I4" s="2" t="s">
        <v>6</v>
      </c>
      <c r="J4" s="3" t="s">
        <v>35</v>
      </c>
      <c r="K4" s="12"/>
      <c r="L4" s="12"/>
    </row>
    <row r="5" spans="1:12" ht="24.95" customHeight="1" x14ac:dyDescent="0.25">
      <c r="A5" s="4" t="s">
        <v>19</v>
      </c>
      <c r="B5" s="52">
        <v>300</v>
      </c>
      <c r="C5" s="5"/>
      <c r="D5" s="34"/>
      <c r="E5" s="34"/>
      <c r="F5" s="52">
        <v>25</v>
      </c>
      <c r="G5" s="5"/>
      <c r="H5" s="34"/>
      <c r="I5" s="34"/>
      <c r="J5" s="38"/>
      <c r="K5" s="8"/>
      <c r="L5" s="8"/>
    </row>
    <row r="6" spans="1:12" ht="24.95" customHeight="1" x14ac:dyDescent="0.25">
      <c r="A6" s="4" t="s">
        <v>20</v>
      </c>
      <c r="B6" s="52">
        <v>315</v>
      </c>
      <c r="C6" s="5"/>
      <c r="D6" s="34"/>
      <c r="E6" s="34"/>
      <c r="F6" s="52">
        <v>30</v>
      </c>
      <c r="G6" s="5"/>
      <c r="H6" s="34"/>
      <c r="I6" s="34"/>
      <c r="J6" s="38"/>
      <c r="K6" s="8"/>
      <c r="L6" s="8"/>
    </row>
    <row r="7" spans="1:12" ht="24.95" customHeight="1" x14ac:dyDescent="0.25">
      <c r="A7" s="4" t="s">
        <v>21</v>
      </c>
      <c r="B7" s="52">
        <v>40</v>
      </c>
      <c r="C7" s="5"/>
      <c r="D7" s="34"/>
      <c r="E7" s="34"/>
      <c r="F7" s="52">
        <v>5</v>
      </c>
      <c r="G7" s="5"/>
      <c r="H7" s="34"/>
      <c r="I7" s="34"/>
      <c r="J7" s="38"/>
      <c r="K7" s="8"/>
      <c r="L7" s="8"/>
    </row>
    <row r="8" spans="1:12" ht="24.95" customHeight="1" x14ac:dyDescent="0.25">
      <c r="A8" s="4" t="s">
        <v>22</v>
      </c>
      <c r="B8" s="52">
        <v>10</v>
      </c>
      <c r="C8" s="5"/>
      <c r="D8" s="34"/>
      <c r="E8" s="34"/>
      <c r="F8" s="52">
        <v>5</v>
      </c>
      <c r="G8" s="5"/>
      <c r="H8" s="34"/>
      <c r="I8" s="34"/>
      <c r="J8" s="38"/>
      <c r="K8" s="8"/>
      <c r="L8" s="8"/>
    </row>
    <row r="9" spans="1:12" ht="24.95" customHeight="1" x14ac:dyDescent="0.25">
      <c r="A9" s="4" t="s">
        <v>23</v>
      </c>
      <c r="B9" s="52">
        <v>40</v>
      </c>
      <c r="C9" s="5"/>
      <c r="D9" s="34"/>
      <c r="E9" s="34"/>
      <c r="F9" s="52">
        <v>10</v>
      </c>
      <c r="G9" s="5"/>
      <c r="H9" s="34"/>
      <c r="I9" s="34"/>
      <c r="J9" s="38"/>
      <c r="K9" s="8"/>
      <c r="L9" s="8"/>
    </row>
    <row r="10" spans="1:12" ht="24.95" customHeight="1" x14ac:dyDescent="0.25">
      <c r="A10" s="4" t="s">
        <v>24</v>
      </c>
      <c r="B10" s="52">
        <v>15</v>
      </c>
      <c r="C10" s="5"/>
      <c r="D10" s="34"/>
      <c r="E10" s="34"/>
      <c r="F10" s="52">
        <v>5</v>
      </c>
      <c r="G10" s="5"/>
      <c r="H10" s="34"/>
      <c r="I10" s="34"/>
      <c r="J10" s="38"/>
      <c r="K10" s="8"/>
      <c r="L10" s="8"/>
    </row>
    <row r="11" spans="1:12" ht="24.95" customHeight="1" x14ac:dyDescent="0.25">
      <c r="A11" s="24" t="s">
        <v>28</v>
      </c>
      <c r="B11" s="51">
        <f>SUM(B5:B10)</f>
        <v>720</v>
      </c>
      <c r="C11" s="24"/>
      <c r="D11" s="24"/>
      <c r="E11" s="24"/>
      <c r="F11" s="51">
        <f>SUM(F5:F10)</f>
        <v>80</v>
      </c>
      <c r="G11" s="24"/>
      <c r="H11" s="24"/>
      <c r="I11" s="24"/>
      <c r="J11" s="24"/>
      <c r="K11" s="8"/>
      <c r="L11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rightToLeft="1" workbookViewId="0">
      <selection activeCell="A3" sqref="A3:XFD11"/>
    </sheetView>
  </sheetViews>
  <sheetFormatPr defaultRowHeight="15" x14ac:dyDescent="0.25"/>
  <cols>
    <col min="1" max="1" width="14.5703125" customWidth="1"/>
    <col min="2" max="10" width="15.5703125" customWidth="1"/>
  </cols>
  <sheetData>
    <row r="1" spans="1:11" ht="23.25" x14ac:dyDescent="0.35">
      <c r="A1" s="1" t="s">
        <v>48</v>
      </c>
    </row>
    <row r="2" spans="1:11" ht="23.25" x14ac:dyDescent="0.35">
      <c r="A2" s="1"/>
    </row>
    <row r="3" spans="1:11" ht="18.75" x14ac:dyDescent="0.3">
      <c r="A3" s="17"/>
      <c r="B3" s="45">
        <v>1</v>
      </c>
      <c r="C3" s="46">
        <v>2</v>
      </c>
      <c r="D3" s="47">
        <v>3</v>
      </c>
      <c r="E3" s="47">
        <v>4</v>
      </c>
      <c r="F3" s="47"/>
      <c r="G3" s="47">
        <v>5</v>
      </c>
      <c r="H3" s="47">
        <v>6</v>
      </c>
      <c r="I3" s="48"/>
      <c r="J3" s="48">
        <v>7</v>
      </c>
      <c r="K3" s="14"/>
    </row>
    <row r="4" spans="1:11" ht="117.75" customHeight="1" x14ac:dyDescent="0.3">
      <c r="A4" s="31" t="s">
        <v>50</v>
      </c>
      <c r="B4" s="56" t="s">
        <v>8</v>
      </c>
      <c r="C4" s="57" t="s">
        <v>51</v>
      </c>
      <c r="D4" s="32" t="s">
        <v>71</v>
      </c>
      <c r="E4" s="32" t="s">
        <v>70</v>
      </c>
      <c r="F4" s="32" t="s">
        <v>69</v>
      </c>
      <c r="G4" s="32" t="s">
        <v>68</v>
      </c>
      <c r="H4" s="32" t="s">
        <v>67</v>
      </c>
      <c r="I4" s="32" t="s">
        <v>49</v>
      </c>
      <c r="J4" s="39" t="s">
        <v>9</v>
      </c>
      <c r="K4" s="15"/>
    </row>
    <row r="5" spans="1:11" ht="24.95" customHeight="1" x14ac:dyDescent="0.25">
      <c r="A5" s="40" t="s">
        <v>19</v>
      </c>
      <c r="B5" s="55">
        <v>25</v>
      </c>
      <c r="C5" s="52">
        <v>300</v>
      </c>
      <c r="D5" s="42"/>
      <c r="E5" s="43"/>
      <c r="F5" s="43"/>
      <c r="G5" s="42"/>
      <c r="H5" s="43"/>
      <c r="I5" s="65"/>
      <c r="J5" s="44"/>
      <c r="K5" s="13"/>
    </row>
    <row r="6" spans="1:11" ht="24.95" customHeight="1" x14ac:dyDescent="0.25">
      <c r="A6" s="40" t="s">
        <v>20</v>
      </c>
      <c r="B6" s="52">
        <v>30</v>
      </c>
      <c r="C6" s="52">
        <v>315</v>
      </c>
      <c r="D6" s="5"/>
      <c r="E6" s="34"/>
      <c r="F6" s="34"/>
      <c r="G6" s="5"/>
      <c r="H6" s="34"/>
      <c r="I6" s="36"/>
      <c r="J6" s="38"/>
    </row>
    <row r="7" spans="1:11" ht="24.95" customHeight="1" x14ac:dyDescent="0.25">
      <c r="A7" s="40" t="s">
        <v>21</v>
      </c>
      <c r="B7" s="52">
        <v>5</v>
      </c>
      <c r="C7" s="52">
        <v>40</v>
      </c>
      <c r="D7" s="5"/>
      <c r="E7" s="34"/>
      <c r="F7" s="34"/>
      <c r="G7" s="5"/>
      <c r="H7" s="34"/>
      <c r="I7" s="36"/>
      <c r="J7" s="38"/>
    </row>
    <row r="8" spans="1:11" ht="24.95" customHeight="1" x14ac:dyDescent="0.25">
      <c r="A8" s="40" t="s">
        <v>22</v>
      </c>
      <c r="B8" s="52">
        <v>5</v>
      </c>
      <c r="C8" s="52">
        <v>10</v>
      </c>
      <c r="D8" s="5"/>
      <c r="E8" s="34"/>
      <c r="F8" s="34"/>
      <c r="G8" s="5"/>
      <c r="H8" s="34"/>
      <c r="I8" s="36"/>
      <c r="J8" s="38"/>
    </row>
    <row r="9" spans="1:11" ht="24.95" customHeight="1" x14ac:dyDescent="0.25">
      <c r="A9" s="40" t="s">
        <v>23</v>
      </c>
      <c r="B9" s="52">
        <v>10</v>
      </c>
      <c r="C9" s="52">
        <v>40</v>
      </c>
      <c r="D9" s="5"/>
      <c r="E9" s="34"/>
      <c r="F9" s="34"/>
      <c r="G9" s="5"/>
      <c r="H9" s="34"/>
      <c r="I9" s="36"/>
      <c r="J9" s="38"/>
    </row>
    <row r="10" spans="1:11" ht="24.95" customHeight="1" x14ac:dyDescent="0.25">
      <c r="A10" s="40" t="s">
        <v>24</v>
      </c>
      <c r="B10" s="52">
        <v>5</v>
      </c>
      <c r="C10" s="52">
        <v>15</v>
      </c>
      <c r="D10" s="5"/>
      <c r="E10" s="34"/>
      <c r="F10" s="34"/>
      <c r="G10" s="5"/>
      <c r="H10" s="34"/>
      <c r="I10" s="36"/>
      <c r="J10" s="38"/>
    </row>
    <row r="11" spans="1:11" ht="24.95" customHeight="1" x14ac:dyDescent="0.25">
      <c r="A11" s="41" t="s">
        <v>28</v>
      </c>
      <c r="B11" s="51">
        <f>SUM(B5:B10)</f>
        <v>80</v>
      </c>
      <c r="C11" s="51">
        <f>SUM(C5:C10)</f>
        <v>720</v>
      </c>
      <c r="D11" s="41"/>
      <c r="E11" s="41"/>
      <c r="F11" s="41"/>
      <c r="G11" s="41"/>
      <c r="H11" s="41"/>
      <c r="I11" s="41"/>
      <c r="J11" s="4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1"/>
  <sheetViews>
    <sheetView rightToLeft="1" zoomScaleNormal="100" workbookViewId="0">
      <selection activeCell="G5" sqref="G5"/>
    </sheetView>
  </sheetViews>
  <sheetFormatPr defaultRowHeight="15" x14ac:dyDescent="0.25"/>
  <cols>
    <col min="3" max="3" width="24.42578125" customWidth="1"/>
    <col min="4" max="4" width="27.42578125" customWidth="1"/>
    <col min="5" max="5" width="33.42578125" customWidth="1"/>
    <col min="11" max="11" width="13.85546875" customWidth="1"/>
    <col min="12" max="12" width="11.42578125" bestFit="1" customWidth="1"/>
  </cols>
  <sheetData>
    <row r="1" spans="2:14" ht="18" customHeight="1" thickBot="1" x14ac:dyDescent="0.4">
      <c r="C1" s="1"/>
      <c r="M1" s="68"/>
    </row>
    <row r="2" spans="2:14" ht="80.099999999999994" customHeight="1" thickBot="1" x14ac:dyDescent="0.3">
      <c r="B2" s="191" t="s">
        <v>136</v>
      </c>
      <c r="C2" s="192"/>
      <c r="D2" s="192"/>
      <c r="E2" s="192"/>
      <c r="F2" s="192"/>
      <c r="G2" s="192"/>
      <c r="H2" s="192"/>
      <c r="I2" s="193"/>
      <c r="M2" s="68"/>
    </row>
    <row r="3" spans="2:14" ht="23.25" x14ac:dyDescent="0.35">
      <c r="C3" s="1"/>
      <c r="M3" s="68"/>
    </row>
    <row r="4" spans="2:14" ht="23.25" x14ac:dyDescent="0.35">
      <c r="B4" s="1" t="s">
        <v>85</v>
      </c>
      <c r="D4" s="1"/>
      <c r="M4" s="68"/>
    </row>
    <row r="6" spans="2:14" ht="23.25" x14ac:dyDescent="0.35">
      <c r="B6" s="1" t="s">
        <v>87</v>
      </c>
    </row>
    <row r="7" spans="2:14" ht="23.25" x14ac:dyDescent="0.35">
      <c r="B7" s="1"/>
    </row>
    <row r="8" spans="2:14" ht="23.25" x14ac:dyDescent="0.35">
      <c r="B8" s="1" t="s">
        <v>81</v>
      </c>
    </row>
    <row r="9" spans="2:14" ht="15.75" thickBot="1" x14ac:dyDescent="0.3">
      <c r="K9" s="69"/>
      <c r="L9" s="69"/>
    </row>
    <row r="10" spans="2:14" ht="63" customHeight="1" x14ac:dyDescent="0.25">
      <c r="B10" s="83" t="s">
        <v>90</v>
      </c>
      <c r="C10" s="83" t="s">
        <v>100</v>
      </c>
      <c r="D10" s="83" t="s">
        <v>119</v>
      </c>
      <c r="E10" s="83" t="s">
        <v>99</v>
      </c>
      <c r="G10" s="118" t="s">
        <v>88</v>
      </c>
      <c r="H10" s="119" t="s">
        <v>89</v>
      </c>
      <c r="I10" s="120" t="s">
        <v>180</v>
      </c>
      <c r="J10" s="69"/>
      <c r="N10" s="69"/>
    </row>
    <row r="11" spans="2:14" ht="24" customHeight="1" thickBot="1" x14ac:dyDescent="0.3">
      <c r="B11" s="86" t="s">
        <v>91</v>
      </c>
      <c r="C11" s="106">
        <v>700000</v>
      </c>
      <c r="D11" s="241"/>
      <c r="E11" s="93">
        <f>(D11+$G$11)*C11/$H$11</f>
        <v>933.33333333333337</v>
      </c>
      <c r="G11" s="121">
        <v>1.6E-2</v>
      </c>
      <c r="H11" s="122">
        <v>12</v>
      </c>
      <c r="I11" s="123">
        <v>3.181</v>
      </c>
      <c r="J11" s="69"/>
      <c r="N11" s="69"/>
    </row>
    <row r="12" spans="2:14" ht="29.25" customHeight="1" x14ac:dyDescent="0.25">
      <c r="B12" s="86" t="s">
        <v>92</v>
      </c>
      <c r="C12" s="106">
        <v>100000</v>
      </c>
      <c r="D12" s="241"/>
      <c r="E12" s="93">
        <f>(D12+$G$11)*C12/$H$11</f>
        <v>133.33333333333334</v>
      </c>
      <c r="I12" s="69"/>
      <c r="J12" s="69"/>
      <c r="K12" s="69"/>
      <c r="L12" s="69"/>
      <c r="M12" s="69"/>
      <c r="N12" s="69"/>
    </row>
    <row r="13" spans="2:14" ht="33.75" customHeight="1" thickBot="1" x14ac:dyDescent="0.3">
      <c r="B13" s="209" t="s">
        <v>28</v>
      </c>
      <c r="C13" s="210"/>
      <c r="D13" s="211"/>
      <c r="E13" s="105">
        <f>SUM(E11:E12)</f>
        <v>1066.6666666666667</v>
      </c>
      <c r="I13" s="69"/>
      <c r="J13" s="69"/>
      <c r="K13" s="69"/>
      <c r="L13" s="69"/>
      <c r="M13" s="69"/>
      <c r="N13" s="69"/>
    </row>
    <row r="14" spans="2:14" ht="33.75" customHeight="1" thickTop="1" thickBot="1" x14ac:dyDescent="0.3">
      <c r="B14" s="209" t="s">
        <v>182</v>
      </c>
      <c r="C14" s="210"/>
      <c r="D14" s="212"/>
      <c r="E14" s="89">
        <f>E13/I11</f>
        <v>335.32432149219323</v>
      </c>
    </row>
    <row r="15" spans="2:14" ht="15.75" thickTop="1" x14ac:dyDescent="0.25"/>
    <row r="16" spans="2:14" x14ac:dyDescent="0.25">
      <c r="B16" t="s">
        <v>82</v>
      </c>
    </row>
    <row r="17" spans="2:4" x14ac:dyDescent="0.25">
      <c r="B17" t="s">
        <v>120</v>
      </c>
    </row>
    <row r="18" spans="2:4" s="124" customFormat="1" x14ac:dyDescent="0.25">
      <c r="B18" s="124" t="s">
        <v>128</v>
      </c>
    </row>
    <row r="22" spans="2:4" x14ac:dyDescent="0.25">
      <c r="C22" s="13" t="s">
        <v>181</v>
      </c>
      <c r="D22" s="13"/>
    </row>
    <row r="23" spans="2:4" x14ac:dyDescent="0.25">
      <c r="C23" s="13" t="s">
        <v>80</v>
      </c>
      <c r="D23" s="13"/>
    </row>
    <row r="24" spans="2:4" x14ac:dyDescent="0.25">
      <c r="C24" s="13"/>
      <c r="D24" s="13"/>
    </row>
    <row r="25" spans="2:4" x14ac:dyDescent="0.25">
      <c r="C25" s="64" t="s">
        <v>194</v>
      </c>
      <c r="D25" s="64"/>
    </row>
    <row r="26" spans="2:4" x14ac:dyDescent="0.25">
      <c r="C26" s="64" t="s">
        <v>195</v>
      </c>
      <c r="D26" s="64"/>
    </row>
    <row r="27" spans="2:4" s="124" customFormat="1" x14ac:dyDescent="0.25"/>
    <row r="28" spans="2:4" s="124" customFormat="1" x14ac:dyDescent="0.25"/>
    <row r="29" spans="2:4" ht="23.25" x14ac:dyDescent="0.35">
      <c r="B29" s="1" t="s">
        <v>184</v>
      </c>
    </row>
    <row r="30" spans="2:4" ht="23.25" x14ac:dyDescent="0.35">
      <c r="B30" s="1"/>
    </row>
    <row r="31" spans="2:4" ht="23.25" x14ac:dyDescent="0.35">
      <c r="B31" s="1" t="s">
        <v>185</v>
      </c>
    </row>
    <row r="33" spans="2:6" ht="57" thickBot="1" x14ac:dyDescent="0.3">
      <c r="C33" s="182" t="s">
        <v>186</v>
      </c>
      <c r="D33" s="187" t="s">
        <v>187</v>
      </c>
    </row>
    <row r="34" spans="2:6" ht="24" customHeight="1" thickTop="1" thickBot="1" x14ac:dyDescent="0.3">
      <c r="C34" s="188"/>
      <c r="D34" s="189">
        <f>C34*4800000</f>
        <v>0</v>
      </c>
    </row>
    <row r="35" spans="2:6" ht="15.75" thickTop="1" x14ac:dyDescent="0.25"/>
    <row r="37" spans="2:6" x14ac:dyDescent="0.25">
      <c r="B37" t="s">
        <v>188</v>
      </c>
      <c r="C37" t="s">
        <v>189</v>
      </c>
    </row>
    <row r="38" spans="2:6" s="124" customFormat="1" x14ac:dyDescent="0.25">
      <c r="C38" s="13" t="s">
        <v>80</v>
      </c>
    </row>
    <row r="39" spans="2:6" x14ac:dyDescent="0.25">
      <c r="C39" s="10"/>
      <c r="D39" s="10"/>
      <c r="E39" s="13"/>
      <c r="F39" s="8"/>
    </row>
    <row r="40" spans="2:6" x14ac:dyDescent="0.25">
      <c r="C40" s="10"/>
      <c r="D40" s="10"/>
      <c r="E40" s="13"/>
      <c r="F40" s="8"/>
    </row>
    <row r="41" spans="2:6" x14ac:dyDescent="0.25">
      <c r="C41" s="10"/>
      <c r="D41" s="10"/>
      <c r="E41" s="13"/>
      <c r="F41" s="8"/>
    </row>
    <row r="42" spans="2:6" ht="15.75" thickBot="1" x14ac:dyDescent="0.3"/>
    <row r="43" spans="2:6" ht="15.75" customHeight="1" x14ac:dyDescent="0.25">
      <c r="C43" s="213" t="s">
        <v>183</v>
      </c>
      <c r="D43" s="214"/>
      <c r="E43" s="219">
        <f>E14+'הובלה יבשתית, מיוחדת, סבלות'!F18+'הובלה יבשתית, מיוחדת, סבלות'!F25+'הובלה יבשתית, מיוחדת, סבלות'!F37+'עמילות מכס'!G20+'שילוח בינלאומי אירופה'!K41+'שילוח בינלאומי אירופה'!K16+'שילוח בינלאומי ארה"ב'!I34+'שילוח בינלאומי ארה"ב'!I15+D34</f>
        <v>335.32432149219323</v>
      </c>
    </row>
    <row r="44" spans="2:6" x14ac:dyDescent="0.25">
      <c r="C44" s="215"/>
      <c r="D44" s="216"/>
      <c r="E44" s="220"/>
    </row>
    <row r="45" spans="2:6" ht="15.75" thickBot="1" x14ac:dyDescent="0.3">
      <c r="C45" s="217"/>
      <c r="D45" s="218"/>
      <c r="E45" s="221"/>
    </row>
    <row r="49" spans="2:9" x14ac:dyDescent="0.25">
      <c r="B49" s="8"/>
      <c r="C49" s="8"/>
      <c r="D49" s="8"/>
    </row>
    <row r="50" spans="2:9" ht="38.25" customHeight="1" thickBot="1" x14ac:dyDescent="0.3">
      <c r="B50" s="148" t="s">
        <v>139</v>
      </c>
      <c r="C50" s="149"/>
      <c r="D50" s="190" t="s">
        <v>140</v>
      </c>
      <c r="E50" s="195"/>
      <c r="F50" s="196"/>
      <c r="G50" s="208"/>
      <c r="H50" s="208"/>
      <c r="I50" s="208"/>
    </row>
    <row r="51" spans="2:9" x14ac:dyDescent="0.25">
      <c r="B51" s="66"/>
      <c r="C51" s="102"/>
      <c r="D51" s="102"/>
      <c r="E51" s="102"/>
      <c r="F51" s="67"/>
      <c r="G51" s="8"/>
      <c r="H51" s="8"/>
      <c r="I51" s="8"/>
    </row>
  </sheetData>
  <sheetProtection password="CC55" sheet="1" objects="1" scenarios="1"/>
  <mergeCells count="7">
    <mergeCell ref="E50:F50"/>
    <mergeCell ref="G50:I50"/>
    <mergeCell ref="B2:I2"/>
    <mergeCell ref="B13:D13"/>
    <mergeCell ref="B14:D14"/>
    <mergeCell ref="C43:D45"/>
    <mergeCell ref="E43:E45"/>
  </mergeCells>
  <dataValidations count="2">
    <dataValidation type="decimal" operator="greaterThanOrEqual" allowBlank="1" showInputMessage="1" showErrorMessage="1" error="ניתן להקליד הצעת מחיר הגדולה או שווה ל- 0" prompt="הזן את אחוז הפרמיה המוצע באחוזים" sqref="C34">
      <formula1>0</formula1>
    </dataValidation>
    <dataValidation type="decimal" allowBlank="1" showInputMessage="1" showErrorMessage="1" error="ניתן להקליד הצעת מחיר עשרונית חיובית או שלילית או שווה ל- 0" prompt="הזן את אחוז הריבית השנתית המוצעת שהינה מעל או מתחת לריבית הפריים" sqref="D11:D12">
      <formula1>-100</formula1>
      <formula2>100</formula2>
    </dataValidation>
  </dataValidations>
  <pageMargins left="0.70866141732283505" right="0.70866141732283505" top="0.74803149606299202" bottom="0.74803149606299202" header="0.31496062992126" footer="0.31496062992126"/>
  <pageSetup paperSize="9" scale="57" orientation="portrait" verticalDpi="300" r:id="rId1"/>
  <headerFooter>
    <oddFooter>&amp;Cעמוד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0"/>
  <sheetViews>
    <sheetView rightToLeft="1" zoomScaleNormal="100" workbookViewId="0">
      <selection activeCell="E5" sqref="E5"/>
    </sheetView>
  </sheetViews>
  <sheetFormatPr defaultRowHeight="15" x14ac:dyDescent="0.25"/>
  <cols>
    <col min="1" max="1" width="14.7109375" customWidth="1"/>
    <col min="2" max="2" width="10.42578125" customWidth="1"/>
    <col min="3" max="3" width="52.85546875" customWidth="1"/>
    <col min="4" max="4" width="23.7109375" customWidth="1"/>
  </cols>
  <sheetData>
    <row r="2" spans="2:12" ht="80.099999999999994" customHeight="1" x14ac:dyDescent="0.25">
      <c r="B2" s="222" t="s">
        <v>136</v>
      </c>
      <c r="C2" s="222"/>
      <c r="D2" s="222"/>
      <c r="E2" s="107"/>
      <c r="F2" s="107"/>
      <c r="G2" s="107"/>
      <c r="H2" s="107"/>
      <c r="I2" s="107"/>
      <c r="J2" s="107"/>
      <c r="K2" s="107"/>
      <c r="L2" s="107"/>
    </row>
    <row r="3" spans="2:12" ht="50.1" customHeight="1" x14ac:dyDescent="0.25">
      <c r="B3" s="224" t="s">
        <v>145</v>
      </c>
      <c r="C3" s="225"/>
      <c r="D3" s="226"/>
      <c r="E3" s="107"/>
      <c r="F3" s="107"/>
      <c r="G3" s="107"/>
      <c r="H3" s="107"/>
      <c r="I3" s="107"/>
      <c r="J3" s="107"/>
      <c r="K3" s="107"/>
      <c r="L3" s="107"/>
    </row>
    <row r="4" spans="2:12" ht="47.25" customHeight="1" x14ac:dyDescent="0.25">
      <c r="B4" s="108" t="s">
        <v>104</v>
      </c>
      <c r="C4" s="108" t="s">
        <v>109</v>
      </c>
      <c r="D4" s="108" t="s">
        <v>190</v>
      </c>
    </row>
    <row r="5" spans="2:12" ht="30" customHeight="1" x14ac:dyDescent="0.25">
      <c r="B5" s="108">
        <v>1</v>
      </c>
      <c r="C5" s="109" t="s">
        <v>10</v>
      </c>
      <c r="D5" s="110">
        <f>'שילוח בינלאומי ארה"ב'!I15</f>
        <v>0</v>
      </c>
    </row>
    <row r="6" spans="2:12" ht="30" customHeight="1" x14ac:dyDescent="0.25">
      <c r="B6" s="108">
        <v>2</v>
      </c>
      <c r="C6" s="109" t="s">
        <v>7</v>
      </c>
      <c r="D6" s="110">
        <f>'שילוח בינלאומי ארה"ב'!I34</f>
        <v>0</v>
      </c>
    </row>
    <row r="7" spans="2:12" ht="30" customHeight="1" x14ac:dyDescent="0.25">
      <c r="B7" s="108">
        <v>3</v>
      </c>
      <c r="C7" s="109" t="s">
        <v>76</v>
      </c>
      <c r="D7" s="110">
        <f>'שילוח בינלאומי אירופה'!K16</f>
        <v>0</v>
      </c>
    </row>
    <row r="8" spans="2:12" ht="30" customHeight="1" x14ac:dyDescent="0.25">
      <c r="B8" s="108">
        <v>4</v>
      </c>
      <c r="C8" s="109" t="s">
        <v>18</v>
      </c>
      <c r="D8" s="110">
        <f>'שילוח בינלאומי אירופה'!K41</f>
        <v>0</v>
      </c>
    </row>
    <row r="9" spans="2:12" ht="30" customHeight="1" x14ac:dyDescent="0.25">
      <c r="B9" s="108">
        <v>5</v>
      </c>
      <c r="C9" s="109" t="s">
        <v>110</v>
      </c>
      <c r="D9" s="110">
        <f>'עמילות מכס'!G20</f>
        <v>0</v>
      </c>
    </row>
    <row r="10" spans="2:12" ht="30" customHeight="1" x14ac:dyDescent="0.25">
      <c r="B10" s="108">
        <v>6</v>
      </c>
      <c r="C10" s="109" t="s">
        <v>37</v>
      </c>
      <c r="D10" s="110">
        <f>'הובלה יבשתית, מיוחדת, סבלות'!F18</f>
        <v>0</v>
      </c>
    </row>
    <row r="11" spans="2:12" ht="30" customHeight="1" x14ac:dyDescent="0.25">
      <c r="B11" s="108">
        <v>7</v>
      </c>
      <c r="C11" s="109" t="s">
        <v>45</v>
      </c>
      <c r="D11" s="110">
        <f>'הובלה יבשתית, מיוחדת, סבלות'!F25</f>
        <v>0</v>
      </c>
    </row>
    <row r="12" spans="2:12" ht="30" customHeight="1" x14ac:dyDescent="0.25">
      <c r="B12" s="108">
        <v>8</v>
      </c>
      <c r="C12" s="109" t="s">
        <v>132</v>
      </c>
      <c r="D12" s="110">
        <f>'הובלה יבשתית, מיוחדת, סבלות'!F37</f>
        <v>0</v>
      </c>
    </row>
    <row r="13" spans="2:12" ht="30" customHeight="1" x14ac:dyDescent="0.25">
      <c r="B13" s="108">
        <v>9</v>
      </c>
      <c r="C13" s="109" t="s">
        <v>111</v>
      </c>
      <c r="D13" s="110">
        <f>'מימון בניים וביטוח ימי'!E14</f>
        <v>335.32432149219323</v>
      </c>
    </row>
    <row r="14" spans="2:12" ht="30" customHeight="1" x14ac:dyDescent="0.25">
      <c r="B14" s="108">
        <v>10</v>
      </c>
      <c r="C14" s="109" t="s">
        <v>184</v>
      </c>
      <c r="D14" s="110">
        <f>'מימון בניים וביטוח ימי'!D34</f>
        <v>0</v>
      </c>
    </row>
    <row r="15" spans="2:12" ht="30" customHeight="1" x14ac:dyDescent="0.25">
      <c r="B15" s="223" t="s">
        <v>191</v>
      </c>
      <c r="C15" s="223"/>
      <c r="D15" s="111">
        <f>SUM(D5:D14)</f>
        <v>335.32432149219323</v>
      </c>
    </row>
    <row r="19" spans="1:6" ht="39" customHeight="1" x14ac:dyDescent="0.25">
      <c r="A19" s="227" t="s">
        <v>197</v>
      </c>
      <c r="B19" s="228"/>
      <c r="C19" s="194" t="s">
        <v>198</v>
      </c>
      <c r="D19" s="229"/>
      <c r="E19" s="208"/>
      <c r="F19" s="208"/>
    </row>
    <row r="20" spans="1:6" ht="20.100000000000001" customHeight="1" x14ac:dyDescent="0.25">
      <c r="A20" s="66"/>
      <c r="B20" s="102"/>
      <c r="C20" s="102"/>
      <c r="D20" s="67"/>
      <c r="E20" s="8"/>
      <c r="F20" s="8"/>
    </row>
  </sheetData>
  <sheetProtection password="CC55" sheet="1" objects="1" scenarios="1"/>
  <mergeCells count="6">
    <mergeCell ref="B2:D2"/>
    <mergeCell ref="B15:C15"/>
    <mergeCell ref="B3:D3"/>
    <mergeCell ref="E19:F19"/>
    <mergeCell ref="A19:B19"/>
    <mergeCell ref="C19:D19"/>
  </mergeCells>
  <pageMargins left="0.7" right="0.7" top="0.75" bottom="0.75" header="0.3" footer="0.3"/>
  <pageSetup scale="81" orientation="portrait" r:id="rId1"/>
  <headerFooter>
    <oddFooter>&amp;Cעמוד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9</vt:i4>
      </vt:variant>
      <vt:variant>
        <vt:lpstr>טווחים בעלי שם</vt:lpstr>
      </vt:variant>
      <vt:variant>
        <vt:i4>6</vt:i4>
      </vt:variant>
    </vt:vector>
  </HeadingPairs>
  <TitlesOfParts>
    <vt:vector size="15" baseType="lpstr">
      <vt:lpstr>שילוח בינלאומי ארה"ב</vt:lpstr>
      <vt:lpstr>שילוח בינלאומי אירופה</vt:lpstr>
      <vt:lpstr>עמילות מכס</vt:lpstr>
      <vt:lpstr>הובלה יבשתית, מיוחדת, סבלות</vt:lpstr>
      <vt:lpstr>גיליון1</vt:lpstr>
      <vt:lpstr>גיליון2</vt:lpstr>
      <vt:lpstr>גיליון3</vt:lpstr>
      <vt:lpstr>מימון בניים וביטוח ימי</vt:lpstr>
      <vt:lpstr>סך ההצעה הכספית</vt:lpstr>
      <vt:lpstr>'הובלה יבשתית, מיוחדת, סבלות'!WPrint_Area_W</vt:lpstr>
      <vt:lpstr>'מימון בניים וביטוח ימי'!WPrint_Area_W</vt:lpstr>
      <vt:lpstr>'סך ההצעה הכספית'!WPrint_Area_W</vt:lpstr>
      <vt:lpstr>'עמילות מכס'!WPrint_Area_W</vt:lpstr>
      <vt:lpstr>'שילוח בינלאומי אירופה'!WPrint_Area_W</vt:lpstr>
      <vt:lpstr>'שילוח בינלאומי ארה"ב'!WPrint_Area_W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הס.13.21 שילוח בינלאומי - נספח ב-1 - טופס ההצעה הכספית הסופית</dc:title>
  <dc:subject>הס.13.21 שילוח בינלאומי</dc:subject>
  <dc:creator>לאה</dc:creator>
  <cp:keywords>לאה</cp:keywords>
  <dc:description>הס.13.21 שילוח בינלאומי - נספח ב-1 - טופס ההצעה הכספית הסופית</dc:description>
  <cp:lastModifiedBy>Moshe Itah</cp:lastModifiedBy>
  <cp:lastPrinted>2021-11-28T09:15:24Z</cp:lastPrinted>
  <dcterms:created xsi:type="dcterms:W3CDTF">2014-01-21T06:39:50Z</dcterms:created>
  <dcterms:modified xsi:type="dcterms:W3CDTF">2021-11-28T14:34:05Z</dcterms:modified>
</cp:coreProperties>
</file>